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18763EB1-0CA0-4D46-B8F5-115AA644234A}" xr6:coauthVersionLast="47" xr6:coauthVersionMax="47" xr10:uidLastSave="{00000000-0000-0000-0000-000000000000}"/>
  <bookViews>
    <workbookView xWindow="28680" yWindow="-660" windowWidth="27870" windowHeight="164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0" i="1" l="1"/>
  <c r="J80" i="1"/>
  <c r="I80" i="1"/>
  <c r="L79" i="1"/>
  <c r="J79" i="1"/>
  <c r="I79" i="1"/>
  <c r="L78" i="1"/>
  <c r="J78" i="1"/>
  <c r="I78" i="1"/>
  <c r="J77" i="1" l="1"/>
  <c r="L76" i="1" l="1"/>
  <c r="J76" i="1"/>
  <c r="M76" i="1"/>
  <c r="L75" i="1" l="1"/>
  <c r="J75" i="1"/>
  <c r="L74" i="1"/>
  <c r="J74" i="1"/>
  <c r="J73" i="1" l="1"/>
  <c r="J72" i="1" l="1"/>
  <c r="M72" i="1"/>
  <c r="J71" i="1"/>
  <c r="M71" i="1"/>
  <c r="J70" i="1" l="1"/>
  <c r="M70" i="1"/>
  <c r="J69" i="1"/>
  <c r="M69" i="1"/>
  <c r="J68" i="1" l="1"/>
  <c r="J67" i="1"/>
  <c r="M67" i="1"/>
  <c r="J66" i="1" l="1"/>
  <c r="J65" i="1"/>
  <c r="M65" i="1"/>
  <c r="J64" i="1"/>
  <c r="M64" i="1"/>
  <c r="J63" i="1" l="1"/>
  <c r="M63" i="1"/>
  <c r="L62" i="1"/>
  <c r="J62" i="1"/>
  <c r="M62" i="1"/>
  <c r="M61" i="1" l="1"/>
  <c r="L61" i="1"/>
  <c r="J61" i="1"/>
  <c r="J60" i="1"/>
  <c r="M60" i="1"/>
  <c r="J59" i="1" l="1"/>
  <c r="M59" i="1"/>
  <c r="J58" i="1"/>
  <c r="M58" i="1"/>
  <c r="J57" i="1"/>
  <c r="M57" i="1"/>
  <c r="M55" i="1" l="1"/>
  <c r="M54" i="1" l="1"/>
  <c r="M51" i="1" l="1"/>
  <c r="M49" i="1" l="1"/>
  <c r="M47" i="1" l="1"/>
  <c r="M45" i="1" l="1"/>
  <c r="M42" i="1" l="1"/>
  <c r="M41" i="1"/>
  <c r="M40" i="1" l="1"/>
  <c r="M38" i="1" l="1"/>
  <c r="M37" i="1"/>
  <c r="M36" i="1"/>
  <c r="M34" i="1" l="1"/>
  <c r="M32" i="1" l="1"/>
  <c r="J33" i="1"/>
  <c r="M33" i="1"/>
  <c r="M31" i="1" l="1"/>
  <c r="M30" i="1"/>
  <c r="M28" i="1" l="1"/>
  <c r="S27" i="1" l="1"/>
  <c r="M23" i="1" l="1"/>
  <c r="M22" i="1" l="1"/>
  <c r="M21" i="1" l="1"/>
  <c r="M20" i="1"/>
  <c r="M19" i="1" l="1"/>
  <c r="M18" i="1" l="1"/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AH45" i="1" s="1"/>
  <c r="U45" i="1"/>
  <c r="S46" i="1"/>
  <c r="T46" i="1"/>
  <c r="AH46" i="1" s="1"/>
  <c r="U46" i="1"/>
  <c r="S47" i="1"/>
  <c r="T47" i="1"/>
  <c r="U47" i="1"/>
  <c r="S48" i="1"/>
  <c r="T48" i="1"/>
  <c r="U48" i="1"/>
  <c r="S49" i="1"/>
  <c r="T49" i="1"/>
  <c r="AH49" i="1" s="1"/>
  <c r="U49" i="1"/>
  <c r="S50" i="1"/>
  <c r="T50" i="1"/>
  <c r="U50" i="1"/>
  <c r="S51" i="1"/>
  <c r="T51" i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AH58" i="1" s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S65" i="1"/>
  <c r="T65" i="1"/>
  <c r="U65" i="1"/>
  <c r="S66" i="1"/>
  <c r="T66" i="1"/>
  <c r="U66" i="1"/>
  <c r="S67" i="1"/>
  <c r="T67" i="1"/>
  <c r="U67" i="1"/>
  <c r="S68" i="1"/>
  <c r="T68" i="1"/>
  <c r="U68" i="1"/>
  <c r="S69" i="1"/>
  <c r="T69" i="1"/>
  <c r="AH69" i="1" s="1"/>
  <c r="U69" i="1"/>
  <c r="S70" i="1"/>
  <c r="T70" i="1"/>
  <c r="AH70" i="1" s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S77" i="1"/>
  <c r="T77" i="1"/>
  <c r="U77" i="1"/>
  <c r="S78" i="1"/>
  <c r="T78" i="1"/>
  <c r="U78" i="1"/>
  <c r="S79" i="1"/>
  <c r="T79" i="1"/>
  <c r="U79" i="1"/>
  <c r="S80" i="1"/>
  <c r="T80" i="1"/>
  <c r="U80" i="1"/>
  <c r="S81" i="1"/>
  <c r="T81" i="1"/>
  <c r="U81" i="1"/>
  <c r="S82" i="1"/>
  <c r="T82" i="1"/>
  <c r="AH82" i="1" s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AH86" i="1" s="1"/>
  <c r="U86" i="1"/>
  <c r="S87" i="1"/>
  <c r="T87" i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AH94" i="1" s="1"/>
  <c r="U94" i="1"/>
  <c r="S95" i="1"/>
  <c r="T95" i="1"/>
  <c r="U95" i="1"/>
  <c r="S96" i="1"/>
  <c r="T96" i="1"/>
  <c r="U96" i="1"/>
  <c r="S97" i="1"/>
  <c r="T97" i="1"/>
  <c r="U97" i="1"/>
  <c r="S98" i="1"/>
  <c r="T98" i="1"/>
  <c r="AH98" i="1" s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AH8" i="1" s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S13" i="1"/>
  <c r="T13" i="1"/>
  <c r="AH13" i="1" s="1"/>
  <c r="U13" i="1"/>
  <c r="S14" i="1"/>
  <c r="U14" i="1"/>
  <c r="S15" i="1"/>
  <c r="T15" i="1"/>
  <c r="AH15" i="1" s="1"/>
  <c r="U15" i="1"/>
  <c r="S16" i="1"/>
  <c r="T16" i="1"/>
  <c r="U16" i="1"/>
  <c r="S17" i="1"/>
  <c r="T17" i="1"/>
  <c r="U17" i="1"/>
  <c r="S18" i="1"/>
  <c r="T18" i="1"/>
  <c r="U18" i="1"/>
  <c r="S19" i="1"/>
  <c r="T19" i="1"/>
  <c r="AH19" i="1" s="1"/>
  <c r="U19" i="1"/>
  <c r="S20" i="1"/>
  <c r="T20" i="1"/>
  <c r="AH20" i="1" s="1"/>
  <c r="U20" i="1"/>
  <c r="S21" i="1"/>
  <c r="T21" i="1"/>
  <c r="U21" i="1"/>
  <c r="S22" i="1"/>
  <c r="T22" i="1"/>
  <c r="U22" i="1"/>
  <c r="S23" i="1"/>
  <c r="T23" i="1"/>
  <c r="U23" i="1"/>
  <c r="S24" i="1"/>
  <c r="T24" i="1"/>
  <c r="AH24" i="1" s="1"/>
  <c r="U24" i="1"/>
  <c r="S25" i="1"/>
  <c r="T25" i="1"/>
  <c r="U25" i="1"/>
  <c r="S26" i="1"/>
  <c r="T26" i="1"/>
  <c r="U26" i="1"/>
  <c r="T27" i="1"/>
  <c r="AH27" i="1" s="1"/>
  <c r="U27" i="1"/>
  <c r="S28" i="1"/>
  <c r="T28" i="1"/>
  <c r="U28" i="1"/>
  <c r="S29" i="1"/>
  <c r="T29" i="1"/>
  <c r="U29" i="1"/>
  <c r="S30" i="1"/>
  <c r="T30" i="1"/>
  <c r="U30" i="1"/>
  <c r="S31" i="1"/>
  <c r="T31" i="1"/>
  <c r="AH31" i="1" s="1"/>
  <c r="U31" i="1"/>
  <c r="S32" i="1"/>
  <c r="T32" i="1"/>
  <c r="U32" i="1"/>
  <c r="S33" i="1"/>
  <c r="T33" i="1"/>
  <c r="AH33" i="1" s="1"/>
  <c r="U33" i="1"/>
  <c r="S34" i="1"/>
  <c r="T34" i="1"/>
  <c r="U34" i="1"/>
  <c r="S35" i="1"/>
  <c r="T35" i="1"/>
  <c r="U35" i="1"/>
  <c r="S36" i="1"/>
  <c r="T36" i="1"/>
  <c r="U36" i="1"/>
  <c r="S39" i="1"/>
  <c r="T39" i="1"/>
  <c r="U39" i="1"/>
  <c r="S40" i="1"/>
  <c r="T40" i="1"/>
  <c r="U40" i="1"/>
  <c r="S41" i="1"/>
  <c r="T41" i="1"/>
  <c r="U41" i="1"/>
  <c r="S42" i="1"/>
  <c r="T42" i="1"/>
  <c r="U42" i="1"/>
  <c r="U4" i="1"/>
  <c r="AJ4" i="1" s="1"/>
  <c r="AK4" i="1" s="1"/>
  <c r="T4" i="1"/>
  <c r="AH4" i="1" s="1"/>
  <c r="AI4" i="1" s="1"/>
  <c r="S4" i="1"/>
  <c r="AH30" i="1" l="1"/>
  <c r="AH87" i="1"/>
  <c r="AH63" i="1"/>
  <c r="AH97" i="1"/>
  <c r="AH89" i="1"/>
  <c r="AH81" i="1"/>
  <c r="N80" i="2" s="1"/>
  <c r="AH73" i="1"/>
  <c r="AH57" i="1"/>
  <c r="AH40" i="1"/>
  <c r="AH9" i="1"/>
  <c r="AH51" i="1"/>
  <c r="AH34" i="1"/>
  <c r="AH79" i="1"/>
  <c r="AH77" i="1"/>
  <c r="N76" i="2" s="1"/>
  <c r="AH75" i="1"/>
  <c r="N74" i="2" s="1"/>
  <c r="AH74" i="1"/>
  <c r="AH67" i="1"/>
  <c r="N66" i="2" s="1"/>
  <c r="AH65" i="1"/>
  <c r="AH62" i="1"/>
  <c r="AH61" i="1"/>
  <c r="N60" i="2" s="1"/>
  <c r="AH55" i="1"/>
  <c r="AH50" i="1"/>
  <c r="N49" i="2" s="1"/>
  <c r="AH47" i="1"/>
  <c r="N46" i="2" s="1"/>
  <c r="AH44" i="1"/>
  <c r="N43" i="2" s="1"/>
  <c r="AH41" i="1"/>
  <c r="N40" i="2" s="1"/>
  <c r="AH36" i="1"/>
  <c r="AH32" i="1"/>
  <c r="AH26" i="1"/>
  <c r="AH22" i="1"/>
  <c r="AH21" i="1"/>
  <c r="N20" i="2" s="1"/>
  <c r="AH18" i="1"/>
  <c r="N17" i="2" s="1"/>
  <c r="AH12" i="1"/>
  <c r="AF4" i="1"/>
  <c r="AH105" i="1"/>
  <c r="AH111" i="1"/>
  <c r="AH101" i="1"/>
  <c r="N100" i="2" s="1"/>
  <c r="AH39" i="1"/>
  <c r="N38" i="2" s="1"/>
  <c r="AH92" i="1"/>
  <c r="N91" i="2" s="1"/>
  <c r="AH88" i="1"/>
  <c r="N87" i="2" s="1"/>
  <c r="AH80" i="1"/>
  <c r="N79" i="2" s="1"/>
  <c r="AH76" i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N103" i="2" s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AH72" i="1"/>
  <c r="N71" i="2" s="1"/>
  <c r="AH60" i="1"/>
  <c r="N59" i="2" s="1"/>
  <c r="AH29" i="1"/>
  <c r="N28" i="2" s="1"/>
  <c r="AH43" i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AH106" i="1"/>
  <c r="N105" i="2" s="1"/>
  <c r="AH102" i="1"/>
  <c r="N101" i="2" s="1"/>
  <c r="AH112" i="1"/>
  <c r="N111" i="2" s="1"/>
  <c r="AH10" i="1"/>
  <c r="N9" i="2" s="1"/>
  <c r="N96" i="2"/>
  <c r="N88" i="2"/>
  <c r="N85" i="2"/>
  <c r="AJ81" i="1"/>
  <c r="V80" i="2" s="1"/>
  <c r="N78" i="2"/>
  <c r="N72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N56" i="2"/>
  <c r="AF54" i="1"/>
  <c r="F53" i="2" s="1"/>
  <c r="AF46" i="1"/>
  <c r="F45" i="2" s="1"/>
  <c r="N33" i="2"/>
  <c r="N8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39" i="2"/>
  <c r="AJ10" i="1"/>
  <c r="V9" i="2" s="1"/>
  <c r="N31" i="2"/>
  <c r="N23" i="2"/>
  <c r="AF11" i="1"/>
  <c r="F10" i="2" s="1"/>
  <c r="N7" i="2"/>
  <c r="AF115" i="1"/>
  <c r="F114" i="2" s="1"/>
  <c r="AF14" i="1"/>
  <c r="F13" i="2" s="1"/>
  <c r="N92" i="2"/>
  <c r="N84" i="2"/>
  <c r="N68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N104" i="2"/>
  <c r="AJ104" i="1"/>
  <c r="V103" i="2" s="1"/>
  <c r="AJ103" i="1"/>
  <c r="V102" i="2" s="1"/>
  <c r="AF102" i="1"/>
  <c r="F101" i="2" s="1"/>
  <c r="AF99" i="1"/>
  <c r="F98" i="2" s="1"/>
  <c r="AF96" i="1"/>
  <c r="F95" i="2" s="1"/>
  <c r="AF94" i="1"/>
  <c r="F93" i="2" s="1"/>
  <c r="AF87" i="1"/>
  <c r="F86" i="2" s="1"/>
  <c r="AJ88" i="1"/>
  <c r="V87" i="2" s="1"/>
  <c r="AF86" i="1"/>
  <c r="F85" i="2" s="1"/>
  <c r="N83" i="2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AJ39" i="1"/>
  <c r="V38" i="2" s="1"/>
  <c r="N35" i="2"/>
  <c r="AF13" i="1"/>
  <c r="F12" i="2" s="1"/>
  <c r="N12" i="2"/>
  <c r="N11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AG4" i="1"/>
  <c r="AF9" i="1"/>
  <c r="F8" i="2" s="1"/>
  <c r="N61" i="2"/>
  <c r="N64" i="2"/>
  <c r="AJ106" i="1"/>
  <c r="V105" i="2" s="1"/>
  <c r="AJ98" i="1"/>
  <c r="V97" i="2" s="1"/>
  <c r="N97" i="2"/>
  <c r="N81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N54" i="2"/>
  <c r="AF69" i="1"/>
  <c r="F68" i="2" s="1"/>
  <c r="N94" i="2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0" i="2"/>
  <c r="N14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N50" i="2"/>
  <c r="AJ48" i="1"/>
  <c r="V47" i="2" s="1"/>
  <c r="N42" i="2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N29" i="2"/>
  <c r="AJ27" i="1"/>
  <c r="V26" i="2" s="1"/>
  <c r="N21" i="2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N25" i="2"/>
  <c r="AJ15" i="1"/>
  <c r="V14" i="2" s="1"/>
  <c r="AJ7" i="1"/>
  <c r="V6" i="2" s="1"/>
  <c r="N113" i="2"/>
  <c r="AJ87" i="1"/>
  <c r="V86" i="2" s="1"/>
  <c r="N57" i="2"/>
  <c r="AJ47" i="1"/>
  <c r="V46" i="2" s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N75" i="2"/>
  <c r="AF91" i="1"/>
  <c r="F90" i="2" s="1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N110" i="2"/>
  <c r="AJ111" i="1"/>
  <c r="V110" i="2" s="1"/>
  <c r="AK5" i="1" l="1"/>
  <c r="AK6" i="1" s="1"/>
  <c r="AK7" i="1" s="1"/>
  <c r="AK8" i="1" s="1"/>
  <c r="AK9" i="1" s="1"/>
  <c r="AK10" i="1" s="1"/>
  <c r="AI5" i="1"/>
  <c r="AI6" i="1" s="1"/>
  <c r="AI7" i="1" s="1"/>
  <c r="AI8" i="1" s="1"/>
  <c r="AI9" i="1" s="1"/>
  <c r="AI10" i="1" s="1"/>
  <c r="AI11" i="1" s="1"/>
  <c r="N3" i="2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<sst xmlns="http://schemas.openxmlformats.org/spreadsheetml/2006/main" count="73" uniqueCount="30">
  <si>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</si>
  <si>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</si>
  <si>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</si>
  <si>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</si>
  <si>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</si>
  <si>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</si>
  <si>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</si>
  <si>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</si>
  <si>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</si>
  <si>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</si>
  <si>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</si>
  <si>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</si>
  <si>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</si>
  <si>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</si>
  <si>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</si>
  <si>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</si>
  <si>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</si>
  <si>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</si>
  <si>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</si>
  <si>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</si>
  <si>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</si>
  <si>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</si>
  <si>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</si>
  <si>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</si>
  <si>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</si>
  <si>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</si>
  <si>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</si>
  <si>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</si>
  <si>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</si>
  <si>
    <t>one mm chinook that entered and left was a carcass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</si>
</sst>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1" fontId="6" fillId="2" borderId="0" xfId="0" applyNumberFormat="1" applyFont="1" applyFill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8.717948717948719</c:v>
                </c:pt>
                <c:pt idx="21">
                  <c:v>8.717948717948719</c:v>
                </c:pt>
                <c:pt idx="22">
                  <c:v>8.717948717948719</c:v>
                </c:pt>
                <c:pt idx="23">
                  <c:v>10.717948717948719</c:v>
                </c:pt>
                <c:pt idx="24">
                  <c:v>10.717948717948719</c:v>
                </c:pt>
                <c:pt idx="25">
                  <c:v>10.717948717948719</c:v>
                </c:pt>
                <c:pt idx="26">
                  <c:v>24.102564102564102</c:v>
                </c:pt>
                <c:pt idx="27">
                  <c:v>24.102564102564102</c:v>
                </c:pt>
                <c:pt idx="28">
                  <c:v>24.102564102564102</c:v>
                </c:pt>
                <c:pt idx="29">
                  <c:v>38.871794871794876</c:v>
                </c:pt>
                <c:pt idx="30">
                  <c:v>51.121794871794876</c:v>
                </c:pt>
                <c:pt idx="31">
                  <c:v>63.006410256410263</c:v>
                </c:pt>
                <c:pt idx="32">
                  <c:v>63.006410256410263</c:v>
                </c:pt>
                <c:pt idx="33">
                  <c:v>73.391025641025649</c:v>
                </c:pt>
                <c:pt idx="34">
                  <c:v>75.057692307692321</c:v>
                </c:pt>
                <c:pt idx="35">
                  <c:v>75.057692307692321</c:v>
                </c:pt>
                <c:pt idx="36">
                  <c:v>75.057692307692321</c:v>
                </c:pt>
                <c:pt idx="37">
                  <c:v>82.557692307692321</c:v>
                </c:pt>
                <c:pt idx="38">
                  <c:v>89.224358974358992</c:v>
                </c:pt>
                <c:pt idx="39">
                  <c:v>97.224358974358992</c:v>
                </c:pt>
                <c:pt idx="40">
                  <c:v>97.224358974358992</c:v>
                </c:pt>
                <c:pt idx="41">
                  <c:v>101.22435897435899</c:v>
                </c:pt>
                <c:pt idx="42">
                  <c:v>115.99358974358977</c:v>
                </c:pt>
                <c:pt idx="43">
                  <c:v>145.99358974358978</c:v>
                </c:pt>
                <c:pt idx="44">
                  <c:v>148.49358974358978</c:v>
                </c:pt>
                <c:pt idx="45">
                  <c:v>151.49358974358978</c:v>
                </c:pt>
                <c:pt idx="46">
                  <c:v>151.49358974358978</c:v>
                </c:pt>
                <c:pt idx="47">
                  <c:v>286.98076923076928</c:v>
                </c:pt>
                <c:pt idx="48">
                  <c:v>293.64743589743597</c:v>
                </c:pt>
                <c:pt idx="49">
                  <c:v>319.78205128205138</c:v>
                </c:pt>
                <c:pt idx="50">
                  <c:v>361.96386946386957</c:v>
                </c:pt>
                <c:pt idx="51">
                  <c:v>406.69114219114232</c:v>
                </c:pt>
                <c:pt idx="52">
                  <c:v>538.69114219114226</c:v>
                </c:pt>
                <c:pt idx="53">
                  <c:v>672.50932400932402</c:v>
                </c:pt>
                <c:pt idx="54">
                  <c:v>744.50932400932402</c:v>
                </c:pt>
                <c:pt idx="55">
                  <c:v>978.44871794871801</c:v>
                </c:pt>
                <c:pt idx="56">
                  <c:v>1324.9422244422244</c:v>
                </c:pt>
                <c:pt idx="57">
                  <c:v>1862.2149517149517</c:v>
                </c:pt>
                <c:pt idx="58">
                  <c:v>2664.1240426240424</c:v>
                </c:pt>
                <c:pt idx="59">
                  <c:v>3028.4876789876789</c:v>
                </c:pt>
                <c:pt idx="60">
                  <c:v>3269.0331335331334</c:v>
                </c:pt>
                <c:pt idx="61">
                  <c:v>3689.9422244422244</c:v>
                </c:pt>
                <c:pt idx="62">
                  <c:v>4178.0937395937399</c:v>
                </c:pt>
                <c:pt idx="63">
                  <c:v>4534.5785880785879</c:v>
                </c:pt>
                <c:pt idx="64">
                  <c:v>4957.4194971694969</c:v>
                </c:pt>
                <c:pt idx="65">
                  <c:v>5409.9649517149519</c:v>
                </c:pt>
                <c:pt idx="66">
                  <c:v>5949.2073759573759</c:v>
                </c:pt>
                <c:pt idx="67">
                  <c:v>6995.9346486846489</c:v>
                </c:pt>
                <c:pt idx="68">
                  <c:v>7679.9346486846489</c:v>
                </c:pt>
                <c:pt idx="69">
                  <c:v>8430.3891941391939</c:v>
                </c:pt>
                <c:pt idx="70">
                  <c:v>9780.7755577755579</c:v>
                </c:pt>
                <c:pt idx="71">
                  <c:v>10340.957375957376</c:v>
                </c:pt>
                <c:pt idx="72">
                  <c:v>11208.714951714952</c:v>
                </c:pt>
                <c:pt idx="73">
                  <c:v>11769.078588078588</c:v>
                </c:pt>
                <c:pt idx="74">
                  <c:v>12969.260406260406</c:v>
                </c:pt>
                <c:pt idx="75">
                  <c:v>14180.460406260407</c:v>
                </c:pt>
                <c:pt idx="76">
                  <c:v>15443.951315351316</c:v>
                </c:pt>
                <c:pt idx="77">
                  <c:v>15443.951315351316</c:v>
                </c:pt>
                <c:pt idx="78">
                  <c:v>15443.951315351316</c:v>
                </c:pt>
                <c:pt idx="79">
                  <c:v>15443.951315351316</c:v>
                </c:pt>
                <c:pt idx="80">
                  <c:v>15443.951315351316</c:v>
                </c:pt>
                <c:pt idx="81">
                  <c:v>15443.951315351316</c:v>
                </c:pt>
                <c:pt idx="82">
                  <c:v>15443.951315351316</c:v>
                </c:pt>
                <c:pt idx="83">
                  <c:v>15443.951315351316</c:v>
                </c:pt>
                <c:pt idx="84">
                  <c:v>15443.951315351316</c:v>
                </c:pt>
                <c:pt idx="85">
                  <c:v>15443.951315351316</c:v>
                </c:pt>
                <c:pt idx="86">
                  <c:v>15443.951315351316</c:v>
                </c:pt>
                <c:pt idx="87">
                  <c:v>15443.951315351316</c:v>
                </c:pt>
                <c:pt idx="88">
                  <c:v>15443.951315351316</c:v>
                </c:pt>
                <c:pt idx="89">
                  <c:v>15443.951315351316</c:v>
                </c:pt>
                <c:pt idx="90">
                  <c:v>15443.951315351316</c:v>
                </c:pt>
                <c:pt idx="91">
                  <c:v>15443.951315351316</c:v>
                </c:pt>
                <c:pt idx="92">
                  <c:v>15443.951315351316</c:v>
                </c:pt>
                <c:pt idx="93">
                  <c:v>15443.951315351316</c:v>
                </c:pt>
                <c:pt idx="94">
                  <c:v>15443.951315351316</c:v>
                </c:pt>
                <c:pt idx="95">
                  <c:v>15443.951315351316</c:v>
                </c:pt>
                <c:pt idx="96">
                  <c:v>15443.951315351316</c:v>
                </c:pt>
                <c:pt idx="97">
                  <c:v>15443.951315351316</c:v>
                </c:pt>
                <c:pt idx="98">
                  <c:v>15443.951315351316</c:v>
                </c:pt>
                <c:pt idx="99">
                  <c:v>15443.951315351316</c:v>
                </c:pt>
                <c:pt idx="100">
                  <c:v>15443.951315351316</c:v>
                </c:pt>
                <c:pt idx="101">
                  <c:v>15443.951315351316</c:v>
                </c:pt>
                <c:pt idx="102">
                  <c:v>15443.951315351316</c:v>
                </c:pt>
                <c:pt idx="103">
                  <c:v>15443.951315351316</c:v>
                </c:pt>
                <c:pt idx="104">
                  <c:v>15443.951315351316</c:v>
                </c:pt>
                <c:pt idx="105">
                  <c:v>15443.951315351316</c:v>
                </c:pt>
                <c:pt idx="106">
                  <c:v>15443.951315351316</c:v>
                </c:pt>
                <c:pt idx="107">
                  <c:v>15443.951315351316</c:v>
                </c:pt>
                <c:pt idx="108">
                  <c:v>15443.951315351316</c:v>
                </c:pt>
                <c:pt idx="109">
                  <c:v>15443.951315351316</c:v>
                </c:pt>
                <c:pt idx="110">
                  <c:v>15443.951315351316</c:v>
                </c:pt>
                <c:pt idx="111">
                  <c:v>15443.951315351316</c:v>
                </c:pt>
                <c:pt idx="112">
                  <c:v>15443.951315351316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94.730769230769226</c:v>
                </c:pt>
                <c:pt idx="9">
                  <c:v>186.16666666666669</c:v>
                </c:pt>
                <c:pt idx="10">
                  <c:v>237.68589743589746</c:v>
                </c:pt>
                <c:pt idx="11">
                  <c:v>329.34743589743596</c:v>
                </c:pt>
                <c:pt idx="12">
                  <c:v>329.34743589743596</c:v>
                </c:pt>
                <c:pt idx="13">
                  <c:v>788.57820512820513</c:v>
                </c:pt>
                <c:pt idx="14">
                  <c:v>1244.501282051282</c:v>
                </c:pt>
                <c:pt idx="15">
                  <c:v>1377.4243589743589</c:v>
                </c:pt>
                <c:pt idx="16">
                  <c:v>2451.2448717948719</c:v>
                </c:pt>
                <c:pt idx="17">
                  <c:v>3691.8602564102566</c:v>
                </c:pt>
                <c:pt idx="18">
                  <c:v>4144.7064102564109</c:v>
                </c:pt>
                <c:pt idx="19">
                  <c:v>4665.4756410256414</c:v>
                </c:pt>
                <c:pt idx="20">
                  <c:v>5298.3987179487185</c:v>
                </c:pt>
                <c:pt idx="21">
                  <c:v>6833.8987179487185</c:v>
                </c:pt>
                <c:pt idx="22">
                  <c:v>7165.4371794871804</c:v>
                </c:pt>
                <c:pt idx="23">
                  <c:v>7702.5141025641033</c:v>
                </c:pt>
                <c:pt idx="24">
                  <c:v>8181.6935897435906</c:v>
                </c:pt>
                <c:pt idx="25">
                  <c:v>8549.0205128205143</c:v>
                </c:pt>
                <c:pt idx="26">
                  <c:v>9232.5589743589753</c:v>
                </c:pt>
                <c:pt idx="27">
                  <c:v>9923.9435897435906</c:v>
                </c:pt>
                <c:pt idx="28">
                  <c:v>10728.866666666667</c:v>
                </c:pt>
                <c:pt idx="29">
                  <c:v>12289.020512820513</c:v>
                </c:pt>
                <c:pt idx="30">
                  <c:v>13935.174358974358</c:v>
                </c:pt>
                <c:pt idx="31">
                  <c:v>14207.943589743589</c:v>
                </c:pt>
                <c:pt idx="32">
                  <c:v>14572.674358974358</c:v>
                </c:pt>
                <c:pt idx="33">
                  <c:v>15014.366666666667</c:v>
                </c:pt>
                <c:pt idx="34">
                  <c:v>15588.18717948718</c:v>
                </c:pt>
                <c:pt idx="35">
                  <c:v>16259.706410256411</c:v>
                </c:pt>
                <c:pt idx="36">
                  <c:v>16860.360256410258</c:v>
                </c:pt>
                <c:pt idx="37">
                  <c:v>18121.398717948719</c:v>
                </c:pt>
                <c:pt idx="38">
                  <c:v>18587.962820512821</c:v>
                </c:pt>
                <c:pt idx="39">
                  <c:v>18851.347435897438</c:v>
                </c:pt>
                <c:pt idx="40">
                  <c:v>18986.116666666669</c:v>
                </c:pt>
                <c:pt idx="41">
                  <c:v>19643.347435897438</c:v>
                </c:pt>
                <c:pt idx="42">
                  <c:v>20337.501282051286</c:v>
                </c:pt>
                <c:pt idx="43">
                  <c:v>20821.655128205133</c:v>
                </c:pt>
                <c:pt idx="44">
                  <c:v>21092.655128205133</c:v>
                </c:pt>
                <c:pt idx="45">
                  <c:v>21308.424358974364</c:v>
                </c:pt>
                <c:pt idx="46">
                  <c:v>21512.732051282055</c:v>
                </c:pt>
                <c:pt idx="47">
                  <c:v>21728.014102564106</c:v>
                </c:pt>
                <c:pt idx="48">
                  <c:v>21749.450000000004</c:v>
                </c:pt>
                <c:pt idx="49">
                  <c:v>21800.007692307696</c:v>
                </c:pt>
                <c:pt idx="50">
                  <c:v>22037.64405594406</c:v>
                </c:pt>
                <c:pt idx="51">
                  <c:v>22152.189510489516</c:v>
                </c:pt>
                <c:pt idx="52">
                  <c:v>22217.037995338</c:v>
                </c:pt>
                <c:pt idx="53">
                  <c:v>22291.037995338</c:v>
                </c:pt>
                <c:pt idx="54">
                  <c:v>22415.401631701636</c:v>
                </c:pt>
                <c:pt idx="55">
                  <c:v>22588.613752913756</c:v>
                </c:pt>
                <c:pt idx="56">
                  <c:v>22706.431934731936</c:v>
                </c:pt>
                <c:pt idx="57">
                  <c:v>22837.341025641028</c:v>
                </c:pt>
                <c:pt idx="58">
                  <c:v>22956.159207459208</c:v>
                </c:pt>
                <c:pt idx="59">
                  <c:v>23058.341025641028</c:v>
                </c:pt>
                <c:pt idx="60">
                  <c:v>23115.204662004664</c:v>
                </c:pt>
                <c:pt idx="61">
                  <c:v>23200.295571095572</c:v>
                </c:pt>
                <c:pt idx="62">
                  <c:v>23285.38648018648</c:v>
                </c:pt>
                <c:pt idx="63">
                  <c:v>23367.931934731936</c:v>
                </c:pt>
                <c:pt idx="64">
                  <c:v>23407.204662004664</c:v>
                </c:pt>
                <c:pt idx="65">
                  <c:v>23453.022843822844</c:v>
                </c:pt>
                <c:pt idx="66">
                  <c:v>23498.841025641024</c:v>
                </c:pt>
                <c:pt idx="67">
                  <c:v>23561.568298368296</c:v>
                </c:pt>
                <c:pt idx="68">
                  <c:v>23620.477389277388</c:v>
                </c:pt>
                <c:pt idx="69">
                  <c:v>23659.750116550116</c:v>
                </c:pt>
                <c:pt idx="70">
                  <c:v>23678.091025641024</c:v>
                </c:pt>
                <c:pt idx="71">
                  <c:v>23697.727389277388</c:v>
                </c:pt>
                <c:pt idx="72">
                  <c:v>23796.515268065268</c:v>
                </c:pt>
                <c:pt idx="73">
                  <c:v>23822.697086247088</c:v>
                </c:pt>
                <c:pt idx="74">
                  <c:v>23829.242540792544</c:v>
                </c:pt>
                <c:pt idx="75">
                  <c:v>23829.242540792544</c:v>
                </c:pt>
                <c:pt idx="76">
                  <c:v>23829.242540792544</c:v>
                </c:pt>
                <c:pt idx="77">
                  <c:v>23829.242540792544</c:v>
                </c:pt>
                <c:pt idx="78">
                  <c:v>23829.242540792544</c:v>
                </c:pt>
                <c:pt idx="79">
                  <c:v>23829.242540792544</c:v>
                </c:pt>
                <c:pt idx="80">
                  <c:v>23829.242540792544</c:v>
                </c:pt>
                <c:pt idx="81">
                  <c:v>23829.242540792544</c:v>
                </c:pt>
                <c:pt idx="82">
                  <c:v>23829.242540792544</c:v>
                </c:pt>
                <c:pt idx="83">
                  <c:v>23829.242540792544</c:v>
                </c:pt>
                <c:pt idx="84">
                  <c:v>23829.242540792544</c:v>
                </c:pt>
                <c:pt idx="85">
                  <c:v>23829.242540792544</c:v>
                </c:pt>
                <c:pt idx="86">
                  <c:v>23829.242540792544</c:v>
                </c:pt>
                <c:pt idx="87">
                  <c:v>23829.242540792544</c:v>
                </c:pt>
                <c:pt idx="88">
                  <c:v>23829.242540792544</c:v>
                </c:pt>
                <c:pt idx="89">
                  <c:v>23829.242540792544</c:v>
                </c:pt>
                <c:pt idx="90">
                  <c:v>23829.242540792544</c:v>
                </c:pt>
                <c:pt idx="91">
                  <c:v>23829.242540792544</c:v>
                </c:pt>
                <c:pt idx="92">
                  <c:v>23829.242540792544</c:v>
                </c:pt>
                <c:pt idx="93">
                  <c:v>23829.242540792544</c:v>
                </c:pt>
                <c:pt idx="94">
                  <c:v>23829.242540792544</c:v>
                </c:pt>
                <c:pt idx="95">
                  <c:v>23829.242540792544</c:v>
                </c:pt>
                <c:pt idx="96">
                  <c:v>23829.242540792544</c:v>
                </c:pt>
                <c:pt idx="97">
                  <c:v>23829.242540792544</c:v>
                </c:pt>
                <c:pt idx="98">
                  <c:v>23829.242540792544</c:v>
                </c:pt>
                <c:pt idx="99">
                  <c:v>23829.242540792544</c:v>
                </c:pt>
                <c:pt idx="100">
                  <c:v>23829.242540792544</c:v>
                </c:pt>
                <c:pt idx="101">
                  <c:v>23829.242540792544</c:v>
                </c:pt>
                <c:pt idx="102">
                  <c:v>23829.242540792544</c:v>
                </c:pt>
                <c:pt idx="103">
                  <c:v>23829.242540792544</c:v>
                </c:pt>
                <c:pt idx="104">
                  <c:v>23829.242540792544</c:v>
                </c:pt>
                <c:pt idx="105">
                  <c:v>23829.242540792544</c:v>
                </c:pt>
                <c:pt idx="106">
                  <c:v>23829.242540792544</c:v>
                </c:pt>
                <c:pt idx="107">
                  <c:v>23829.242540792544</c:v>
                </c:pt>
                <c:pt idx="108">
                  <c:v>23829.242540792544</c:v>
                </c:pt>
                <c:pt idx="109">
                  <c:v>23829.242540792544</c:v>
                </c:pt>
                <c:pt idx="110">
                  <c:v>23829.242540792544</c:v>
                </c:pt>
                <c:pt idx="111">
                  <c:v>23829.242540792544</c:v>
                </c:pt>
                <c:pt idx="112">
                  <c:v>23829.242540792544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1.3333333333333333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13.384615384615385</c:v>
                </c:pt>
                <c:pt idx="27">
                  <c:v>0</c:v>
                </c:pt>
                <c:pt idx="28">
                  <c:v>0</c:v>
                </c:pt>
                <c:pt idx="29">
                  <c:v>14.76923076923077</c:v>
                </c:pt>
                <c:pt idx="30">
                  <c:v>12.25</c:v>
                </c:pt>
                <c:pt idx="31">
                  <c:v>11.884615384615385</c:v>
                </c:pt>
                <c:pt idx="32">
                  <c:v>0</c:v>
                </c:pt>
                <c:pt idx="33">
                  <c:v>10.384615384615385</c:v>
                </c:pt>
                <c:pt idx="34">
                  <c:v>1.6666666666666665</c:v>
                </c:pt>
                <c:pt idx="35">
                  <c:v>0</c:v>
                </c:pt>
                <c:pt idx="36">
                  <c:v>0</c:v>
                </c:pt>
                <c:pt idx="37">
                  <c:v>7.5</c:v>
                </c:pt>
                <c:pt idx="38">
                  <c:v>6.666666666666667</c:v>
                </c:pt>
                <c:pt idx="39">
                  <c:v>8</c:v>
                </c:pt>
                <c:pt idx="40">
                  <c:v>0</c:v>
                </c:pt>
                <c:pt idx="41">
                  <c:v>4</c:v>
                </c:pt>
                <c:pt idx="42">
                  <c:v>14.76923076923077</c:v>
                </c:pt>
                <c:pt idx="43">
                  <c:v>30</c:v>
                </c:pt>
                <c:pt idx="44">
                  <c:v>2.5</c:v>
                </c:pt>
                <c:pt idx="45">
                  <c:v>3</c:v>
                </c:pt>
                <c:pt idx="46">
                  <c:v>0</c:v>
                </c:pt>
                <c:pt idx="47">
                  <c:v>135.4871794871795</c:v>
                </c:pt>
                <c:pt idx="48">
                  <c:v>6.6666666666666661</c:v>
                </c:pt>
                <c:pt idx="49">
                  <c:v>26.134615384615387</c:v>
                </c:pt>
                <c:pt idx="50">
                  <c:v>42.18181818181818</c:v>
                </c:pt>
                <c:pt idx="51">
                  <c:v>44.727272727272727</c:v>
                </c:pt>
                <c:pt idx="52">
                  <c:v>132</c:v>
                </c:pt>
                <c:pt idx="53">
                  <c:v>133.81818181818181</c:v>
                </c:pt>
                <c:pt idx="54">
                  <c:v>72</c:v>
                </c:pt>
                <c:pt idx="55">
                  <c:v>233.93939393939394</c:v>
                </c:pt>
                <c:pt idx="56">
                  <c:v>346.49350649350652</c:v>
                </c:pt>
                <c:pt idx="57">
                  <c:v>537.27272727272725</c:v>
                </c:pt>
                <c:pt idx="58">
                  <c:v>801.90909090909088</c:v>
                </c:pt>
                <c:pt idx="59">
                  <c:v>364.36363636363637</c:v>
                </c:pt>
                <c:pt idx="60">
                  <c:v>240.54545454545456</c:v>
                </c:pt>
                <c:pt idx="61">
                  <c:v>420.90909090909088</c:v>
                </c:pt>
                <c:pt idx="62">
                  <c:v>488.15151515151513</c:v>
                </c:pt>
                <c:pt idx="63">
                  <c:v>356.4848484848485</c:v>
                </c:pt>
                <c:pt idx="64">
                  <c:v>422.84090909090912</c:v>
                </c:pt>
                <c:pt idx="65">
                  <c:v>452.5454545454545</c:v>
                </c:pt>
                <c:pt idx="66">
                  <c:v>539.24242424242425</c:v>
                </c:pt>
                <c:pt idx="67">
                  <c:v>1046.7272727272727</c:v>
                </c:pt>
                <c:pt idx="68">
                  <c:v>684</c:v>
                </c:pt>
                <c:pt idx="69">
                  <c:v>750.4545454545455</c:v>
                </c:pt>
                <c:pt idx="70">
                  <c:v>1350.3863636363635</c:v>
                </c:pt>
                <c:pt idx="71">
                  <c:v>560.18181818181824</c:v>
                </c:pt>
                <c:pt idx="72">
                  <c:v>867.75757575757575</c:v>
                </c:pt>
                <c:pt idx="73">
                  <c:v>560.36363636363637</c:v>
                </c:pt>
                <c:pt idx="74">
                  <c:v>1200.1818181818182</c:v>
                </c:pt>
                <c:pt idx="75">
                  <c:v>1211.2</c:v>
                </c:pt>
                <c:pt idx="76">
                  <c:v>1263.4909090909091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59.192307692307693</c:v>
                </c:pt>
                <c:pt idx="9">
                  <c:v>91.435897435897445</c:v>
                </c:pt>
                <c:pt idx="10">
                  <c:v>51.519230769230774</c:v>
                </c:pt>
                <c:pt idx="11">
                  <c:v>91.66153846153847</c:v>
                </c:pt>
                <c:pt idx="12">
                  <c:v>0</c:v>
                </c:pt>
                <c:pt idx="13">
                  <c:v>459.23076923076923</c:v>
                </c:pt>
                <c:pt idx="14">
                  <c:v>455.92307692307696</c:v>
                </c:pt>
                <c:pt idx="15">
                  <c:v>132.92307692307693</c:v>
                </c:pt>
                <c:pt idx="16">
                  <c:v>1073.8205128205127</c:v>
                </c:pt>
                <c:pt idx="17">
                  <c:v>1240.6153846153848</c:v>
                </c:pt>
                <c:pt idx="18">
                  <c:v>452.84615384615387</c:v>
                </c:pt>
                <c:pt idx="19">
                  <c:v>520.76923076923072</c:v>
                </c:pt>
                <c:pt idx="20">
                  <c:v>632.92307692307691</c:v>
                </c:pt>
                <c:pt idx="21">
                  <c:v>1535.5</c:v>
                </c:pt>
                <c:pt idx="22">
                  <c:v>331.53846153846155</c:v>
                </c:pt>
                <c:pt idx="23">
                  <c:v>537.07692307692309</c:v>
                </c:pt>
                <c:pt idx="24">
                  <c:v>479.17948717948718</c:v>
                </c:pt>
                <c:pt idx="25">
                  <c:v>367.32692307692309</c:v>
                </c:pt>
                <c:pt idx="26">
                  <c:v>683.53846153846155</c:v>
                </c:pt>
                <c:pt idx="27">
                  <c:v>691.38461538461536</c:v>
                </c:pt>
                <c:pt idx="28">
                  <c:v>804.92307692307691</c:v>
                </c:pt>
                <c:pt idx="29">
                  <c:v>1560.1538461538462</c:v>
                </c:pt>
                <c:pt idx="30">
                  <c:v>1646.1538461538462</c:v>
                </c:pt>
                <c:pt idx="31">
                  <c:v>272.76923076923077</c:v>
                </c:pt>
                <c:pt idx="32">
                  <c:v>364.73076923076923</c:v>
                </c:pt>
                <c:pt idx="33">
                  <c:v>441.69230769230768</c:v>
                </c:pt>
                <c:pt idx="34">
                  <c:v>573.8205128205127</c:v>
                </c:pt>
                <c:pt idx="35">
                  <c:v>671.51923076923072</c:v>
                </c:pt>
                <c:pt idx="36">
                  <c:v>600.65384615384619</c:v>
                </c:pt>
                <c:pt idx="37">
                  <c:v>1261.0384615384617</c:v>
                </c:pt>
                <c:pt idx="38">
                  <c:v>466.56410256410254</c:v>
                </c:pt>
                <c:pt idx="39">
                  <c:v>263.38461538461536</c:v>
                </c:pt>
                <c:pt idx="40">
                  <c:v>134.76923076923077</c:v>
                </c:pt>
                <c:pt idx="41">
                  <c:v>657.23076923076928</c:v>
                </c:pt>
                <c:pt idx="42">
                  <c:v>694.15384615384619</c:v>
                </c:pt>
                <c:pt idx="43">
                  <c:v>484.15384615384613</c:v>
                </c:pt>
                <c:pt idx="44">
                  <c:v>271</c:v>
                </c:pt>
                <c:pt idx="45">
                  <c:v>215.76923076923077</c:v>
                </c:pt>
                <c:pt idx="46">
                  <c:v>204.30769230769232</c:v>
                </c:pt>
                <c:pt idx="47">
                  <c:v>215.28205128205127</c:v>
                </c:pt>
                <c:pt idx="48">
                  <c:v>21.435897435897438</c:v>
                </c:pt>
                <c:pt idx="49">
                  <c:v>50.557692307692307</c:v>
                </c:pt>
                <c:pt idx="50">
                  <c:v>237.63636363636363</c:v>
                </c:pt>
                <c:pt idx="51">
                  <c:v>114.54545454545455</c:v>
                </c:pt>
                <c:pt idx="52">
                  <c:v>64.848484848484844</c:v>
                </c:pt>
                <c:pt idx="53">
                  <c:v>74</c:v>
                </c:pt>
                <c:pt idx="54">
                  <c:v>124.36363636363636</c:v>
                </c:pt>
                <c:pt idx="55">
                  <c:v>173.21212121212119</c:v>
                </c:pt>
                <c:pt idx="56">
                  <c:v>117.81818181818181</c:v>
                </c:pt>
                <c:pt idx="57">
                  <c:v>130.90909090909091</c:v>
                </c:pt>
                <c:pt idx="58">
                  <c:v>118.81818181818181</c:v>
                </c:pt>
                <c:pt idx="59">
                  <c:v>102.18181818181817</c:v>
                </c:pt>
                <c:pt idx="60">
                  <c:v>56.86363636363636</c:v>
                </c:pt>
                <c:pt idx="61">
                  <c:v>85.090909090909093</c:v>
                </c:pt>
                <c:pt idx="62">
                  <c:v>85.090909090909093</c:v>
                </c:pt>
                <c:pt idx="63">
                  <c:v>82.545454545454547</c:v>
                </c:pt>
                <c:pt idx="64">
                  <c:v>39.272727272727273</c:v>
                </c:pt>
                <c:pt idx="65">
                  <c:v>45.818181818181813</c:v>
                </c:pt>
                <c:pt idx="66">
                  <c:v>45.81818181818182</c:v>
                </c:pt>
                <c:pt idx="67">
                  <c:v>62.727272727272727</c:v>
                </c:pt>
                <c:pt idx="68">
                  <c:v>58.909090909090907</c:v>
                </c:pt>
                <c:pt idx="69">
                  <c:v>39.272727272727273</c:v>
                </c:pt>
                <c:pt idx="70">
                  <c:v>18.34090909090909</c:v>
                </c:pt>
                <c:pt idx="71">
                  <c:v>19.636363636363637</c:v>
                </c:pt>
                <c:pt idx="72">
                  <c:v>98.787878787878796</c:v>
                </c:pt>
                <c:pt idx="73">
                  <c:v>26.18181818181818</c:v>
                </c:pt>
                <c:pt idx="74">
                  <c:v>6.545454545454545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B68" activePane="bottomRight" state="frozen"/>
      <selection pane="topRight" activeCell="B1" sqref="B1"/>
      <selection pane="bottomLeft" activeCell="A4" sqref="A4"/>
      <selection pane="bottomRight" activeCell="E85" sqref="E85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25">
      <c r="B2" s="82" t="s">
        <v>1</v>
      </c>
      <c r="C2" s="82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71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25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25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25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25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25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25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25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25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25">
      <c r="A12" s="3">
        <v>44002</v>
      </c>
      <c r="B12" s="53">
        <v>2</v>
      </c>
      <c r="C12" s="53">
        <v>5</v>
      </c>
      <c r="D12" s="2">
        <v>130</v>
      </c>
      <c r="E12" s="2">
        <v>960</v>
      </c>
      <c r="F12" s="56">
        <v>0</v>
      </c>
      <c r="G12" s="54">
        <v>3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7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8"/>
        <v>0</v>
      </c>
      <c r="T12" s="16">
        <f t="shared" si="9"/>
        <v>7.5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51.692307692307693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59.192307692307693</v>
      </c>
      <c r="AI12" s="28">
        <f t="shared" ref="AI12:AI69" si="21">AH12+AI11</f>
        <v>94.730769230769226</v>
      </c>
      <c r="AJ12" s="27">
        <f t="shared" si="7"/>
        <v>0</v>
      </c>
      <c r="AK12" s="28">
        <f t="shared" si="20"/>
        <v>0</v>
      </c>
      <c r="AL12" s="49"/>
    </row>
    <row r="13" spans="1:38" x14ac:dyDescent="0.25">
      <c r="A13" s="3">
        <v>44003</v>
      </c>
      <c r="B13" s="53">
        <v>3</v>
      </c>
      <c r="C13" s="53">
        <v>5</v>
      </c>
      <c r="D13" s="2">
        <v>130</v>
      </c>
      <c r="E13" s="2">
        <v>960</v>
      </c>
      <c r="F13" s="56">
        <v>0</v>
      </c>
      <c r="G13" s="54">
        <v>46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8"/>
        <v>0</v>
      </c>
      <c r="T13" s="16">
        <f t="shared" si="9"/>
        <v>76.666666666666671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14.76923076923077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91.435897435897445</v>
      </c>
      <c r="AI13" s="28">
        <f t="shared" si="21"/>
        <v>186.16666666666669</v>
      </c>
      <c r="AJ13" s="27">
        <f t="shared" si="7"/>
        <v>0</v>
      </c>
      <c r="AK13" s="28">
        <f t="shared" si="20"/>
        <v>0</v>
      </c>
      <c r="AL13" s="49"/>
    </row>
    <row r="14" spans="1:38" x14ac:dyDescent="0.25">
      <c r="A14" s="3">
        <v>44004</v>
      </c>
      <c r="B14" s="53">
        <v>4</v>
      </c>
      <c r="C14" s="53">
        <v>7</v>
      </c>
      <c r="D14" s="2">
        <v>130</v>
      </c>
      <c r="E14" s="2">
        <v>960</v>
      </c>
      <c r="F14" s="56">
        <v>0</v>
      </c>
      <c r="G14" s="54">
        <v>21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2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8"/>
        <v>0</v>
      </c>
      <c r="T14" s="16">
        <f>IFERROR(($G14/$B14)*$C14,)</f>
        <v>36.75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14.76923076923077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51.519230769230774</v>
      </c>
      <c r="AI14" s="28">
        <f t="shared" si="21"/>
        <v>237.68589743589746</v>
      </c>
      <c r="AJ14" s="27">
        <f t="shared" si="7"/>
        <v>0</v>
      </c>
      <c r="AK14" s="28">
        <f t="shared" si="20"/>
        <v>0</v>
      </c>
      <c r="AL14" s="49"/>
    </row>
    <row r="15" spans="1:38" x14ac:dyDescent="0.25">
      <c r="A15" s="3">
        <v>44005</v>
      </c>
      <c r="B15" s="2">
        <v>5</v>
      </c>
      <c r="C15" s="53">
        <v>7</v>
      </c>
      <c r="D15" s="2">
        <v>130</v>
      </c>
      <c r="E15" s="2">
        <v>960</v>
      </c>
      <c r="F15" s="56">
        <v>0</v>
      </c>
      <c r="G15" s="54">
        <v>18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9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8"/>
        <v>0</v>
      </c>
      <c r="T15" s="16">
        <f t="shared" si="9"/>
        <v>25.2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66.461538461538467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91.66153846153847</v>
      </c>
      <c r="AI15" s="28">
        <f t="shared" si="21"/>
        <v>329.34743589743596</v>
      </c>
      <c r="AJ15" s="27">
        <f t="shared" si="7"/>
        <v>0</v>
      </c>
      <c r="AK15" s="28">
        <f t="shared" si="20"/>
        <v>0</v>
      </c>
      <c r="AL15" s="49"/>
    </row>
    <row r="16" spans="1:38" x14ac:dyDescent="0.25">
      <c r="A16" s="3">
        <v>44006</v>
      </c>
      <c r="B16" s="2">
        <v>3</v>
      </c>
      <c r="C16" s="53">
        <v>7</v>
      </c>
      <c r="D16" s="2">
        <v>130</v>
      </c>
      <c r="E16" s="2">
        <v>960</v>
      </c>
      <c r="F16" s="56">
        <v>0</v>
      </c>
      <c r="G16" s="54">
        <v>0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329.34743589743596</v>
      </c>
      <c r="AJ16" s="27">
        <f t="shared" si="7"/>
        <v>0</v>
      </c>
      <c r="AK16" s="28">
        <f t="shared" si="20"/>
        <v>0</v>
      </c>
      <c r="AL16" s="49"/>
    </row>
    <row r="17" spans="1:38" x14ac:dyDescent="0.25">
      <c r="A17" s="3">
        <v>44007</v>
      </c>
      <c r="B17" s="2">
        <v>4</v>
      </c>
      <c r="C17" s="53">
        <v>4</v>
      </c>
      <c r="D17" s="2">
        <v>130</v>
      </c>
      <c r="E17" s="2">
        <v>960</v>
      </c>
      <c r="F17" s="56">
        <v>0</v>
      </c>
      <c r="G17" s="54">
        <v>90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50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8"/>
        <v>0</v>
      </c>
      <c r="T17" s="16">
        <f t="shared" si="9"/>
        <v>90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369.23076923076923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459.23076923076923</v>
      </c>
      <c r="AI17" s="28">
        <f t="shared" si="21"/>
        <v>788.57820512820513</v>
      </c>
      <c r="AJ17" s="27">
        <f t="shared" si="7"/>
        <v>0</v>
      </c>
      <c r="AK17" s="28">
        <f t="shared" si="20"/>
        <v>0</v>
      </c>
      <c r="AL17" s="49"/>
    </row>
    <row r="18" spans="1:38" x14ac:dyDescent="0.25">
      <c r="A18" s="3">
        <v>44008</v>
      </c>
      <c r="B18" s="2">
        <v>3</v>
      </c>
      <c r="C18" s="53">
        <v>3</v>
      </c>
      <c r="D18" s="2">
        <v>130</v>
      </c>
      <c r="E18" s="2">
        <v>960</v>
      </c>
      <c r="F18" s="56">
        <v>0</v>
      </c>
      <c r="G18" s="54">
        <v>131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54-10</f>
        <v>44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8"/>
        <v>0</v>
      </c>
      <c r="T18" s="16">
        <f t="shared" si="9"/>
        <v>131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324.92307692307696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455.92307692307696</v>
      </c>
      <c r="AI18" s="28">
        <f t="shared" si="21"/>
        <v>1244.501282051282</v>
      </c>
      <c r="AJ18" s="27">
        <f t="shared" si="7"/>
        <v>0</v>
      </c>
      <c r="AK18" s="28">
        <f t="shared" si="20"/>
        <v>0</v>
      </c>
      <c r="AL18" s="49"/>
    </row>
    <row r="19" spans="1:38" x14ac:dyDescent="0.25">
      <c r="A19" s="3">
        <v>44009</v>
      </c>
      <c r="B19" s="2">
        <v>3</v>
      </c>
      <c r="C19" s="53">
        <v>4</v>
      </c>
      <c r="D19" s="2">
        <v>130</v>
      </c>
      <c r="E19" s="2">
        <v>960</v>
      </c>
      <c r="F19" s="56">
        <v>0</v>
      </c>
      <c r="G19" s="54">
        <v>0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22-4</f>
        <v>18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132.92307692307693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132.92307692307693</v>
      </c>
      <c r="AI19" s="28">
        <f t="shared" si="21"/>
        <v>1377.4243589743589</v>
      </c>
      <c r="AJ19" s="27">
        <f t="shared" si="7"/>
        <v>0</v>
      </c>
      <c r="AK19" s="28">
        <f t="shared" si="20"/>
        <v>0</v>
      </c>
      <c r="AL19" s="49"/>
    </row>
    <row r="20" spans="1:38" x14ac:dyDescent="0.25">
      <c r="A20" s="3">
        <v>44010</v>
      </c>
      <c r="B20" s="2">
        <v>3</v>
      </c>
      <c r="C20" s="53">
        <v>5</v>
      </c>
      <c r="D20" s="2">
        <v>130</v>
      </c>
      <c r="E20" s="2">
        <v>960</v>
      </c>
      <c r="F20" s="56">
        <v>0</v>
      </c>
      <c r="G20" s="61">
        <v>55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f>178-45</f>
        <v>133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8"/>
        <v>0</v>
      </c>
      <c r="T20" s="16">
        <f t="shared" si="9"/>
        <v>91.666666666666657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982.15384615384608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1073.8205128205127</v>
      </c>
      <c r="AI20" s="28">
        <f t="shared" si="21"/>
        <v>2451.2448717948719</v>
      </c>
      <c r="AJ20" s="27">
        <f t="shared" si="7"/>
        <v>0</v>
      </c>
      <c r="AK20" s="28">
        <f t="shared" si="20"/>
        <v>0</v>
      </c>
      <c r="AL20" s="49"/>
    </row>
    <row r="21" spans="1:38" x14ac:dyDescent="0.25">
      <c r="A21" s="3">
        <v>44011</v>
      </c>
      <c r="B21" s="2">
        <v>3</v>
      </c>
      <c r="C21" s="53">
        <v>7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253-85</f>
        <v>168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1240.6153846153848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1240.6153846153848</v>
      </c>
      <c r="AI21" s="28">
        <f t="shared" si="21"/>
        <v>3691.8602564102566</v>
      </c>
      <c r="AJ21" s="27">
        <f t="shared" si="7"/>
        <v>0</v>
      </c>
      <c r="AK21" s="28">
        <f t="shared" si="20"/>
        <v>0</v>
      </c>
      <c r="AL21" s="49"/>
    </row>
    <row r="22" spans="1:38" x14ac:dyDescent="0.25">
      <c r="A22" s="3">
        <v>44012</v>
      </c>
      <c r="B22" s="2">
        <v>5</v>
      </c>
      <c r="C22" s="53">
        <v>5</v>
      </c>
      <c r="D22" s="2">
        <v>130</v>
      </c>
      <c r="E22" s="2">
        <v>960</v>
      </c>
      <c r="F22" s="56">
        <v>0</v>
      </c>
      <c r="G22" s="54">
        <v>187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42-6</f>
        <v>36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8"/>
        <v>0</v>
      </c>
      <c r="T22" s="16">
        <f t="shared" si="9"/>
        <v>187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265.84615384615387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452.84615384615387</v>
      </c>
      <c r="AI22" s="28">
        <f t="shared" si="21"/>
        <v>4144.7064102564109</v>
      </c>
      <c r="AJ22" s="27">
        <f t="shared" si="7"/>
        <v>0</v>
      </c>
      <c r="AK22" s="28">
        <f t="shared" si="20"/>
        <v>0</v>
      </c>
      <c r="AL22" s="49"/>
    </row>
    <row r="23" spans="1:38" x14ac:dyDescent="0.25">
      <c r="A23" s="3">
        <v>44013</v>
      </c>
      <c r="B23" s="53">
        <v>4</v>
      </c>
      <c r="C23" s="53">
        <v>4</v>
      </c>
      <c r="D23" s="2">
        <v>130</v>
      </c>
      <c r="E23" s="2">
        <v>960</v>
      </c>
      <c r="F23" s="56">
        <v>0</v>
      </c>
      <c r="G23" s="54">
        <v>122</v>
      </c>
      <c r="H23" s="57">
        <v>0</v>
      </c>
      <c r="I23" s="56">
        <v>0</v>
      </c>
      <c r="J23" s="56">
        <v>1</v>
      </c>
      <c r="K23" s="58">
        <v>0</v>
      </c>
      <c r="L23" s="58">
        <v>0</v>
      </c>
      <c r="M23" s="54">
        <f>55-1</f>
        <v>54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8"/>
        <v>0</v>
      </c>
      <c r="T23" s="16">
        <f t="shared" si="9"/>
        <v>122</v>
      </c>
      <c r="U23" s="22">
        <f t="shared" si="10"/>
        <v>0</v>
      </c>
      <c r="V23" s="10">
        <f t="shared" si="11"/>
        <v>0</v>
      </c>
      <c r="W23" s="10">
        <f t="shared" si="12"/>
        <v>7.384615384615385</v>
      </c>
      <c r="X23" s="12">
        <f t="shared" si="13"/>
        <v>0</v>
      </c>
      <c r="Y23" s="12">
        <f t="shared" si="14"/>
        <v>0</v>
      </c>
      <c r="Z23" s="16">
        <f t="shared" si="18"/>
        <v>398.76923076923077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7.384615384615385</v>
      </c>
      <c r="AG23" s="28">
        <f t="shared" si="19"/>
        <v>7.384615384615385</v>
      </c>
      <c r="AH23" s="27">
        <f t="shared" si="6"/>
        <v>520.76923076923072</v>
      </c>
      <c r="AI23" s="28">
        <f t="shared" si="21"/>
        <v>4665.4756410256414</v>
      </c>
      <c r="AJ23" s="27">
        <f t="shared" si="7"/>
        <v>0</v>
      </c>
      <c r="AK23" s="28">
        <f t="shared" si="20"/>
        <v>0</v>
      </c>
    </row>
    <row r="24" spans="1:38" x14ac:dyDescent="0.25">
      <c r="A24" s="3">
        <v>44014</v>
      </c>
      <c r="B24" s="53">
        <v>3</v>
      </c>
      <c r="C24" s="53">
        <v>4</v>
      </c>
      <c r="D24" s="2">
        <v>130</v>
      </c>
      <c r="E24" s="2">
        <v>960</v>
      </c>
      <c r="F24" s="56">
        <v>1</v>
      </c>
      <c r="G24" s="54">
        <v>159</v>
      </c>
      <c r="H24" s="57">
        <v>0</v>
      </c>
      <c r="I24" s="56">
        <v>0</v>
      </c>
      <c r="J24" s="56">
        <v>0</v>
      </c>
      <c r="K24" s="58">
        <v>0</v>
      </c>
      <c r="L24" s="58">
        <v>0</v>
      </c>
      <c r="M24" s="54">
        <v>57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8"/>
        <v>1.3333333333333333</v>
      </c>
      <c r="T24" s="16">
        <f t="shared" si="9"/>
        <v>212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420.92307692307691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1.3333333333333333</v>
      </c>
      <c r="AG24" s="28">
        <f>AF24+AG23</f>
        <v>8.717948717948719</v>
      </c>
      <c r="AH24" s="27">
        <f t="shared" si="6"/>
        <v>632.92307692307691</v>
      </c>
      <c r="AI24" s="28">
        <f t="shared" si="21"/>
        <v>5298.3987179487185</v>
      </c>
      <c r="AJ24" s="27">
        <f t="shared" si="7"/>
        <v>0</v>
      </c>
      <c r="AK24" s="28">
        <f t="shared" si="20"/>
        <v>0</v>
      </c>
    </row>
    <row r="25" spans="1:38" x14ac:dyDescent="0.25">
      <c r="A25" s="3">
        <v>44015</v>
      </c>
      <c r="B25" s="53">
        <v>4</v>
      </c>
      <c r="C25" s="53">
        <v>5</v>
      </c>
      <c r="D25" s="2">
        <v>130</v>
      </c>
      <c r="E25" s="2">
        <v>960</v>
      </c>
      <c r="F25" s="56">
        <v>0</v>
      </c>
      <c r="G25" s="54">
        <v>230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v>169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8"/>
        <v>0</v>
      </c>
      <c r="T25" s="16">
        <f t="shared" si="9"/>
        <v>287.5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1248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8.717948717948719</v>
      </c>
      <c r="AH25" s="27">
        <f t="shared" si="6"/>
        <v>1535.5</v>
      </c>
      <c r="AI25" s="28">
        <f t="shared" si="21"/>
        <v>6833.8987179487185</v>
      </c>
      <c r="AJ25" s="27">
        <f t="shared" si="7"/>
        <v>0</v>
      </c>
      <c r="AK25" s="28">
        <f t="shared" si="20"/>
        <v>0</v>
      </c>
    </row>
    <row r="26" spans="1:38" x14ac:dyDescent="0.25">
      <c r="A26" s="3">
        <v>44016</v>
      </c>
      <c r="B26" s="53">
        <v>4</v>
      </c>
      <c r="C26" s="53">
        <v>4</v>
      </c>
      <c r="D26" s="2">
        <v>130</v>
      </c>
      <c r="E26" s="2">
        <v>960</v>
      </c>
      <c r="F26" s="56">
        <v>0</v>
      </c>
      <c r="G26" s="54">
        <v>110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v>30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8"/>
        <v>0</v>
      </c>
      <c r="T26" s="16">
        <f t="shared" si="9"/>
        <v>110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221.53846153846155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8.717948717948719</v>
      </c>
      <c r="AH26" s="27">
        <f t="shared" si="6"/>
        <v>331.53846153846155</v>
      </c>
      <c r="AI26" s="28">
        <f t="shared" si="21"/>
        <v>7165.4371794871804</v>
      </c>
      <c r="AJ26" s="27">
        <f t="shared" si="7"/>
        <v>0</v>
      </c>
      <c r="AK26" s="28">
        <f t="shared" si="20"/>
        <v>0</v>
      </c>
    </row>
    <row r="27" spans="1:38" x14ac:dyDescent="0.25">
      <c r="A27" s="3">
        <v>44017</v>
      </c>
      <c r="B27" s="2">
        <v>5</v>
      </c>
      <c r="C27" s="53">
        <v>5</v>
      </c>
      <c r="D27" s="2">
        <v>130</v>
      </c>
      <c r="E27" s="2">
        <v>960</v>
      </c>
      <c r="F27" s="56">
        <v>2</v>
      </c>
      <c r="G27" s="54">
        <v>382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v>21</v>
      </c>
      <c r="N27" s="59">
        <v>0</v>
      </c>
      <c r="O27" s="57">
        <v>0</v>
      </c>
      <c r="P27" s="57">
        <v>0</v>
      </c>
      <c r="Q27" s="60">
        <v>0</v>
      </c>
      <c r="R27" s="60">
        <v>0</v>
      </c>
      <c r="S27" s="10">
        <f t="shared" si="8"/>
        <v>2</v>
      </c>
      <c r="T27" s="16">
        <f t="shared" si="9"/>
        <v>382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155.07692307692309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2</v>
      </c>
      <c r="AG27" s="28">
        <f>AF27+AG26</f>
        <v>10.717948717948719</v>
      </c>
      <c r="AH27" s="27">
        <f t="shared" si="6"/>
        <v>537.07692307692309</v>
      </c>
      <c r="AI27" s="28">
        <f t="shared" si="21"/>
        <v>7702.5141025641033</v>
      </c>
      <c r="AJ27" s="27">
        <f t="shared" si="7"/>
        <v>0</v>
      </c>
      <c r="AK27" s="28">
        <f t="shared" si="20"/>
        <v>0</v>
      </c>
    </row>
    <row r="28" spans="1:38" x14ac:dyDescent="0.25">
      <c r="A28" s="3">
        <v>44018</v>
      </c>
      <c r="B28" s="2">
        <v>3</v>
      </c>
      <c r="C28" s="53">
        <v>8</v>
      </c>
      <c r="D28" s="2">
        <v>130</v>
      </c>
      <c r="E28" s="2">
        <v>960</v>
      </c>
      <c r="F28" s="56">
        <v>0</v>
      </c>
      <c r="G28" s="54">
        <v>152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14-4</f>
        <v>10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8"/>
        <v>0</v>
      </c>
      <c r="T28" s="16">
        <f t="shared" si="9"/>
        <v>405.33333333333331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73.846153846153854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10.717948717948719</v>
      </c>
      <c r="AH28" s="27">
        <f t="shared" si="6"/>
        <v>479.17948717948718</v>
      </c>
      <c r="AI28" s="28">
        <f t="shared" si="21"/>
        <v>8181.6935897435906</v>
      </c>
      <c r="AJ28" s="27">
        <f t="shared" si="7"/>
        <v>0</v>
      </c>
      <c r="AK28" s="28">
        <f t="shared" si="20"/>
        <v>0</v>
      </c>
    </row>
    <row r="29" spans="1:38" x14ac:dyDescent="0.25">
      <c r="A29" s="3">
        <v>44019</v>
      </c>
      <c r="B29" s="2">
        <v>4</v>
      </c>
      <c r="C29" s="53">
        <v>5</v>
      </c>
      <c r="D29" s="2">
        <v>130</v>
      </c>
      <c r="E29" s="2">
        <v>960</v>
      </c>
      <c r="F29" s="56">
        <v>0</v>
      </c>
      <c r="G29" s="54">
        <v>93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v>34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8"/>
        <v>0</v>
      </c>
      <c r="T29" s="16">
        <f t="shared" si="9"/>
        <v>116.25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251.07692307692309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10.717948717948719</v>
      </c>
      <c r="AH29" s="27">
        <f t="shared" si="6"/>
        <v>367.32692307692309</v>
      </c>
      <c r="AI29" s="28">
        <f t="shared" si="21"/>
        <v>8549.0205128205143</v>
      </c>
      <c r="AJ29" s="27">
        <f t="shared" si="7"/>
        <v>0</v>
      </c>
      <c r="AK29" s="28">
        <f t="shared" si="20"/>
        <v>0</v>
      </c>
    </row>
    <row r="30" spans="1:38" x14ac:dyDescent="0.25">
      <c r="A30" s="3">
        <v>44020</v>
      </c>
      <c r="B30" s="2">
        <v>2</v>
      </c>
      <c r="C30" s="53">
        <v>4</v>
      </c>
      <c r="D30" s="2">
        <v>130</v>
      </c>
      <c r="E30" s="2">
        <v>960</v>
      </c>
      <c r="F30" s="56">
        <v>3</v>
      </c>
      <c r="G30" s="54">
        <v>135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4">
        <f>57-1</f>
        <v>56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8"/>
        <v>6</v>
      </c>
      <c r="T30" s="16">
        <f t="shared" si="9"/>
        <v>270</v>
      </c>
      <c r="U30" s="22">
        <f t="shared" si="10"/>
        <v>0</v>
      </c>
      <c r="V30" s="10">
        <f t="shared" si="11"/>
        <v>0</v>
      </c>
      <c r="W30" s="10">
        <f t="shared" si="12"/>
        <v>7.384615384615385</v>
      </c>
      <c r="X30" s="12">
        <f t="shared" si="13"/>
        <v>0</v>
      </c>
      <c r="Y30" s="12">
        <f t="shared" si="14"/>
        <v>0</v>
      </c>
      <c r="Z30" s="16">
        <f t="shared" si="18"/>
        <v>413.53846153846155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13.384615384615385</v>
      </c>
      <c r="AG30" s="28">
        <f t="shared" si="19"/>
        <v>24.102564102564102</v>
      </c>
      <c r="AH30" s="27">
        <f t="shared" si="6"/>
        <v>683.53846153846155</v>
      </c>
      <c r="AI30" s="28">
        <f t="shared" si="21"/>
        <v>9232.5589743589753</v>
      </c>
      <c r="AJ30" s="27">
        <f t="shared" si="7"/>
        <v>0</v>
      </c>
      <c r="AK30" s="28">
        <f t="shared" si="20"/>
        <v>0</v>
      </c>
    </row>
    <row r="31" spans="1:38" x14ac:dyDescent="0.25">
      <c r="A31" s="3">
        <v>44021</v>
      </c>
      <c r="B31" s="2">
        <v>3</v>
      </c>
      <c r="C31" s="53">
        <v>3</v>
      </c>
      <c r="D31" s="2">
        <v>130</v>
      </c>
      <c r="E31" s="2">
        <v>960</v>
      </c>
      <c r="F31" s="56">
        <v>0</v>
      </c>
      <c r="G31" s="54">
        <v>300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54-1</f>
        <v>53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8"/>
        <v>0</v>
      </c>
      <c r="T31" s="16">
        <f t="shared" si="9"/>
        <v>300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391.38461538461536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24.102564102564102</v>
      </c>
      <c r="AH31" s="27">
        <f t="shared" si="6"/>
        <v>691.38461538461536</v>
      </c>
      <c r="AI31" s="28">
        <f t="shared" si="21"/>
        <v>9923.9435897435906</v>
      </c>
      <c r="AJ31" s="27">
        <f t="shared" si="7"/>
        <v>0</v>
      </c>
      <c r="AK31" s="28">
        <f t="shared" si="20"/>
        <v>0</v>
      </c>
    </row>
    <row r="32" spans="1:38" x14ac:dyDescent="0.25">
      <c r="A32" s="3">
        <v>44022</v>
      </c>
      <c r="B32" s="2">
        <v>3</v>
      </c>
      <c r="C32" s="53">
        <v>3</v>
      </c>
      <c r="D32" s="2">
        <v>130</v>
      </c>
      <c r="E32" s="2">
        <v>960</v>
      </c>
      <c r="F32" s="56">
        <v>0</v>
      </c>
      <c r="G32" s="54">
        <v>0</v>
      </c>
      <c r="H32" s="57">
        <v>0</v>
      </c>
      <c r="I32" s="56">
        <v>0</v>
      </c>
      <c r="J32" s="56">
        <v>0</v>
      </c>
      <c r="K32" s="58">
        <v>0</v>
      </c>
      <c r="L32" s="58">
        <v>1</v>
      </c>
      <c r="M32" s="54">
        <f>127-19</f>
        <v>108</v>
      </c>
      <c r="N32" s="59">
        <v>1</v>
      </c>
      <c r="O32" s="57">
        <v>0</v>
      </c>
      <c r="P32" s="57">
        <v>0</v>
      </c>
      <c r="Q32" s="60">
        <v>0</v>
      </c>
      <c r="R32" s="60">
        <v>0</v>
      </c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7.384615384615385</v>
      </c>
      <c r="Z32" s="16">
        <f t="shared" si="18"/>
        <v>797.53846153846155</v>
      </c>
      <c r="AA32" s="18">
        <f t="shared" si="0"/>
        <v>7.384615384615385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24.102564102564102</v>
      </c>
      <c r="AH32" s="27">
        <f t="shared" si="6"/>
        <v>804.92307692307691</v>
      </c>
      <c r="AI32" s="28">
        <f t="shared" si="21"/>
        <v>10728.866666666667</v>
      </c>
      <c r="AJ32" s="27">
        <f t="shared" si="7"/>
        <v>0</v>
      </c>
      <c r="AK32" s="28">
        <f t="shared" si="20"/>
        <v>0</v>
      </c>
    </row>
    <row r="33" spans="1:37" x14ac:dyDescent="0.25">
      <c r="A33" s="3">
        <v>44023</v>
      </c>
      <c r="B33" s="2">
        <v>5</v>
      </c>
      <c r="C33" s="53">
        <v>5</v>
      </c>
      <c r="D33" s="2">
        <v>130</v>
      </c>
      <c r="E33" s="2">
        <v>960</v>
      </c>
      <c r="F33" s="56">
        <v>0</v>
      </c>
      <c r="G33" s="54">
        <v>2</v>
      </c>
      <c r="H33" s="57">
        <v>0</v>
      </c>
      <c r="I33" s="56">
        <v>0</v>
      </c>
      <c r="J33" s="56">
        <f>3-1</f>
        <v>2</v>
      </c>
      <c r="K33" s="58">
        <v>0</v>
      </c>
      <c r="L33" s="58">
        <v>0</v>
      </c>
      <c r="M33" s="54">
        <f>282-71</f>
        <v>211</v>
      </c>
      <c r="N33" s="59">
        <v>0</v>
      </c>
      <c r="O33" s="57">
        <v>0</v>
      </c>
      <c r="P33" s="57">
        <v>0</v>
      </c>
      <c r="Q33" s="60">
        <v>0</v>
      </c>
      <c r="R33" s="60">
        <v>0</v>
      </c>
      <c r="S33" s="10">
        <f t="shared" si="8"/>
        <v>0</v>
      </c>
      <c r="T33" s="16">
        <f t="shared" si="9"/>
        <v>2</v>
      </c>
      <c r="U33" s="22">
        <f t="shared" si="10"/>
        <v>0</v>
      </c>
      <c r="V33" s="10">
        <f t="shared" si="11"/>
        <v>0</v>
      </c>
      <c r="W33" s="10">
        <f t="shared" si="12"/>
        <v>14.76923076923077</v>
      </c>
      <c r="X33" s="12">
        <f t="shared" si="13"/>
        <v>0</v>
      </c>
      <c r="Y33" s="12">
        <f t="shared" si="14"/>
        <v>0</v>
      </c>
      <c r="Z33" s="16">
        <f t="shared" si="18"/>
        <v>1558.1538461538462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14.76923076923077</v>
      </c>
      <c r="AG33" s="28">
        <f t="shared" si="19"/>
        <v>38.871794871794876</v>
      </c>
      <c r="AH33" s="27">
        <f t="shared" si="6"/>
        <v>1560.1538461538462</v>
      </c>
      <c r="AI33" s="28">
        <f t="shared" si="21"/>
        <v>12289.020512820513</v>
      </c>
      <c r="AJ33" s="27">
        <f t="shared" si="7"/>
        <v>0</v>
      </c>
      <c r="AK33" s="28">
        <f t="shared" si="20"/>
        <v>0</v>
      </c>
    </row>
    <row r="34" spans="1:37" x14ac:dyDescent="0.25">
      <c r="A34" s="3">
        <v>44024</v>
      </c>
      <c r="B34" s="2">
        <v>4</v>
      </c>
      <c r="C34" s="53">
        <v>7</v>
      </c>
      <c r="D34" s="2">
        <v>130</v>
      </c>
      <c r="E34" s="2">
        <v>960</v>
      </c>
      <c r="F34" s="56">
        <v>7</v>
      </c>
      <c r="G34" s="54">
        <v>160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4">
        <f>244-59</f>
        <v>185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8"/>
        <v>12.25</v>
      </c>
      <c r="T34" s="16">
        <f t="shared" si="9"/>
        <v>280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1366.1538461538462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12.25</v>
      </c>
      <c r="AG34" s="28">
        <f t="shared" si="19"/>
        <v>51.121794871794876</v>
      </c>
      <c r="AH34" s="27">
        <f t="shared" si="6"/>
        <v>1646.1538461538462</v>
      </c>
      <c r="AI34" s="28">
        <f t="shared" si="21"/>
        <v>13935.174358974358</v>
      </c>
      <c r="AJ34" s="27">
        <f t="shared" si="7"/>
        <v>0</v>
      </c>
      <c r="AK34" s="28">
        <f t="shared" si="20"/>
        <v>0</v>
      </c>
    </row>
    <row r="35" spans="1:37" x14ac:dyDescent="0.25">
      <c r="A35" s="3">
        <v>44025</v>
      </c>
      <c r="B35" s="2">
        <v>2</v>
      </c>
      <c r="C35" s="53">
        <v>3</v>
      </c>
      <c r="D35" s="2">
        <v>130</v>
      </c>
      <c r="E35" s="2">
        <v>960</v>
      </c>
      <c r="F35" s="56">
        <v>3</v>
      </c>
      <c r="G35" s="54">
        <v>44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4">
        <v>28</v>
      </c>
      <c r="N35" s="59">
        <v>0</v>
      </c>
      <c r="O35" s="57">
        <v>0</v>
      </c>
      <c r="P35" s="57">
        <v>0</v>
      </c>
      <c r="Q35" s="60">
        <v>0</v>
      </c>
      <c r="R35" s="60">
        <v>0</v>
      </c>
      <c r="S35" s="10">
        <f t="shared" si="8"/>
        <v>4.5</v>
      </c>
      <c r="T35" s="16">
        <f t="shared" si="9"/>
        <v>66</v>
      </c>
      <c r="U35" s="22">
        <f t="shared" si="10"/>
        <v>0</v>
      </c>
      <c r="V35" s="10">
        <f t="shared" si="11"/>
        <v>0</v>
      </c>
      <c r="W35" s="10">
        <f t="shared" si="12"/>
        <v>7.384615384615385</v>
      </c>
      <c r="X35" s="12">
        <f t="shared" si="13"/>
        <v>0</v>
      </c>
      <c r="Y35" s="12">
        <f t="shared" si="14"/>
        <v>0</v>
      </c>
      <c r="Z35" s="16">
        <f t="shared" si="18"/>
        <v>206.76923076923077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11.884615384615385</v>
      </c>
      <c r="AG35" s="28">
        <f t="shared" si="19"/>
        <v>63.006410256410263</v>
      </c>
      <c r="AH35" s="27">
        <f t="shared" si="6"/>
        <v>272.76923076923077</v>
      </c>
      <c r="AI35" s="28">
        <f t="shared" si="21"/>
        <v>14207.943589743589</v>
      </c>
      <c r="AJ35" s="27">
        <f t="shared" si="7"/>
        <v>0</v>
      </c>
      <c r="AK35" s="28">
        <f t="shared" si="20"/>
        <v>0</v>
      </c>
    </row>
    <row r="36" spans="1:37" x14ac:dyDescent="0.25">
      <c r="A36" s="3">
        <v>44026</v>
      </c>
      <c r="B36" s="2">
        <v>4</v>
      </c>
      <c r="C36" s="53">
        <v>5</v>
      </c>
      <c r="D36" s="2">
        <v>130</v>
      </c>
      <c r="E36" s="2">
        <v>960</v>
      </c>
      <c r="F36" s="56">
        <v>0</v>
      </c>
      <c r="G36" s="54">
        <v>150</v>
      </c>
      <c r="H36" s="57">
        <v>0</v>
      </c>
      <c r="I36" s="56">
        <v>0</v>
      </c>
      <c r="J36" s="56">
        <v>0</v>
      </c>
      <c r="K36" s="58">
        <v>0</v>
      </c>
      <c r="L36" s="58">
        <v>0</v>
      </c>
      <c r="M36" s="54">
        <f>24</f>
        <v>24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8"/>
        <v>0</v>
      </c>
      <c r="T36" s="16">
        <f t="shared" si="9"/>
        <v>187.5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177.23076923076923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63.006410256410263</v>
      </c>
      <c r="AH36" s="27">
        <f t="shared" ref="AH36:AH67" si="28">T36+Z36+AA36</f>
        <v>364.73076923076923</v>
      </c>
      <c r="AI36" s="28">
        <f t="shared" si="21"/>
        <v>14572.674358974358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25">
      <c r="A37" s="68">
        <v>44027</v>
      </c>
      <c r="B37" s="52">
        <v>2</v>
      </c>
      <c r="C37" s="55">
        <v>3</v>
      </c>
      <c r="D37" s="2">
        <v>130</v>
      </c>
      <c r="E37" s="52">
        <v>960</v>
      </c>
      <c r="F37" s="56">
        <v>2</v>
      </c>
      <c r="G37" s="54">
        <v>132</v>
      </c>
      <c r="H37" s="57">
        <v>0</v>
      </c>
      <c r="I37" s="56">
        <v>0</v>
      </c>
      <c r="J37" s="56">
        <v>1</v>
      </c>
      <c r="K37" s="58">
        <v>0</v>
      </c>
      <c r="L37" s="58">
        <v>0</v>
      </c>
      <c r="M37" s="54">
        <f>32</f>
        <v>32</v>
      </c>
      <c r="N37" s="59">
        <v>1</v>
      </c>
      <c r="O37" s="57">
        <v>0</v>
      </c>
      <c r="P37" s="57">
        <v>0</v>
      </c>
      <c r="Q37" s="60">
        <v>0</v>
      </c>
      <c r="R37" s="60">
        <v>0</v>
      </c>
      <c r="S37" s="10">
        <f t="shared" si="8"/>
        <v>3</v>
      </c>
      <c r="T37" s="16">
        <f t="shared" si="9"/>
        <v>198</v>
      </c>
      <c r="U37" s="22">
        <f t="shared" si="10"/>
        <v>0</v>
      </c>
      <c r="V37" s="10">
        <f t="shared" si="11"/>
        <v>0</v>
      </c>
      <c r="W37" s="10">
        <f t="shared" si="12"/>
        <v>7.384615384615385</v>
      </c>
      <c r="X37" s="12">
        <f t="shared" si="13"/>
        <v>0</v>
      </c>
      <c r="Y37" s="12">
        <f t="shared" si="14"/>
        <v>0</v>
      </c>
      <c r="Z37" s="16">
        <f t="shared" si="18"/>
        <v>236.30769230769232</v>
      </c>
      <c r="AA37" s="18">
        <f t="shared" si="22"/>
        <v>7.384615384615385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9">
        <f t="shared" si="27"/>
        <v>10.384615384615385</v>
      </c>
      <c r="AG37" s="70">
        <f t="shared" si="19"/>
        <v>73.391025641025649</v>
      </c>
      <c r="AH37" s="27">
        <f t="shared" si="28"/>
        <v>441.69230769230768</v>
      </c>
      <c r="AI37" s="70">
        <f t="shared" si="21"/>
        <v>15014.366666666667</v>
      </c>
      <c r="AJ37" s="69">
        <f t="shared" si="29"/>
        <v>0</v>
      </c>
      <c r="AK37" s="70">
        <f t="shared" si="20"/>
        <v>0</v>
      </c>
    </row>
    <row r="38" spans="1:37" s="52" customFormat="1" x14ac:dyDescent="0.25">
      <c r="A38" s="68">
        <v>44028</v>
      </c>
      <c r="B38" s="52">
        <v>3</v>
      </c>
      <c r="C38" s="55">
        <v>5</v>
      </c>
      <c r="D38" s="2">
        <v>130</v>
      </c>
      <c r="E38" s="52">
        <v>960</v>
      </c>
      <c r="F38" s="56">
        <v>1</v>
      </c>
      <c r="G38" s="54">
        <v>43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f>68-1</f>
        <v>67</v>
      </c>
      <c r="N38" s="59">
        <v>1</v>
      </c>
      <c r="O38" s="57">
        <v>0</v>
      </c>
      <c r="P38" s="57">
        <v>0</v>
      </c>
      <c r="Q38" s="60">
        <v>0</v>
      </c>
      <c r="R38" s="60">
        <v>0</v>
      </c>
      <c r="S38" s="10">
        <f t="shared" si="8"/>
        <v>1.6666666666666665</v>
      </c>
      <c r="T38" s="16">
        <f t="shared" si="9"/>
        <v>71.666666666666671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494.76923076923072</v>
      </c>
      <c r="AA38" s="18">
        <f t="shared" si="22"/>
        <v>7.384615384615385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9">
        <f t="shared" si="27"/>
        <v>1.6666666666666665</v>
      </c>
      <c r="AG38" s="70">
        <f t="shared" si="19"/>
        <v>75.057692307692321</v>
      </c>
      <c r="AH38" s="27">
        <f t="shared" si="28"/>
        <v>573.8205128205127</v>
      </c>
      <c r="AI38" s="70">
        <f t="shared" si="21"/>
        <v>15588.18717948718</v>
      </c>
      <c r="AJ38" s="69">
        <f t="shared" si="29"/>
        <v>0</v>
      </c>
      <c r="AK38" s="70">
        <f t="shared" si="20"/>
        <v>0</v>
      </c>
    </row>
    <row r="39" spans="1:37" x14ac:dyDescent="0.25">
      <c r="A39" s="3">
        <v>44029</v>
      </c>
      <c r="B39" s="2">
        <v>4</v>
      </c>
      <c r="C39" s="53">
        <v>5</v>
      </c>
      <c r="D39" s="2">
        <v>130</v>
      </c>
      <c r="E39" s="2">
        <v>960</v>
      </c>
      <c r="F39" s="56">
        <v>0</v>
      </c>
      <c r="G39" s="54">
        <v>295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v>41</v>
      </c>
      <c r="N39" s="59">
        <v>0</v>
      </c>
      <c r="O39" s="57">
        <v>0</v>
      </c>
      <c r="P39" s="57">
        <v>0</v>
      </c>
      <c r="Q39" s="60">
        <v>0</v>
      </c>
      <c r="R39" s="60">
        <v>0</v>
      </c>
      <c r="S39" s="10">
        <f t="shared" si="8"/>
        <v>0</v>
      </c>
      <c r="T39" s="16">
        <f t="shared" si="9"/>
        <v>368.75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302.76923076923077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75.057692307692321</v>
      </c>
      <c r="AH39" s="27">
        <f t="shared" si="28"/>
        <v>671.51923076923072</v>
      </c>
      <c r="AI39" s="28">
        <f t="shared" si="21"/>
        <v>16259.706410256411</v>
      </c>
      <c r="AJ39" s="27">
        <f t="shared" si="29"/>
        <v>0</v>
      </c>
      <c r="AK39" s="28">
        <f t="shared" si="20"/>
        <v>0</v>
      </c>
    </row>
    <row r="40" spans="1:37" x14ac:dyDescent="0.25">
      <c r="A40" s="3">
        <v>44030</v>
      </c>
      <c r="B40" s="2">
        <v>4</v>
      </c>
      <c r="C40" s="53">
        <v>5</v>
      </c>
      <c r="D40" s="2">
        <v>130</v>
      </c>
      <c r="E40" s="2">
        <v>960</v>
      </c>
      <c r="F40" s="56">
        <v>0</v>
      </c>
      <c r="G40" s="54">
        <v>2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103-25</f>
        <v>78</v>
      </c>
      <c r="N40" s="59">
        <v>3</v>
      </c>
      <c r="O40" s="57">
        <v>0</v>
      </c>
      <c r="P40" s="57">
        <v>0</v>
      </c>
      <c r="Q40" s="60">
        <v>0</v>
      </c>
      <c r="R40" s="60">
        <v>0</v>
      </c>
      <c r="S40" s="10">
        <f t="shared" si="8"/>
        <v>0</v>
      </c>
      <c r="T40" s="16">
        <f t="shared" si="9"/>
        <v>2.5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576</v>
      </c>
      <c r="AA40" s="18">
        <f t="shared" si="22"/>
        <v>22.153846153846153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75.057692307692321</v>
      </c>
      <c r="AH40" s="27">
        <f t="shared" si="28"/>
        <v>600.65384615384619</v>
      </c>
      <c r="AI40" s="28">
        <f t="shared" si="21"/>
        <v>16860.360256410258</v>
      </c>
      <c r="AJ40" s="27">
        <f t="shared" si="29"/>
        <v>0</v>
      </c>
      <c r="AK40" s="28">
        <f t="shared" si="20"/>
        <v>0</v>
      </c>
    </row>
    <row r="41" spans="1:37" x14ac:dyDescent="0.25">
      <c r="A41" s="3">
        <v>44031</v>
      </c>
      <c r="B41" s="2">
        <v>2</v>
      </c>
      <c r="C41" s="53">
        <v>3</v>
      </c>
      <c r="D41" s="2">
        <v>130</v>
      </c>
      <c r="E41" s="2">
        <v>960</v>
      </c>
      <c r="F41" s="56">
        <v>5</v>
      </c>
      <c r="G41" s="54">
        <v>117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f>172-28</f>
        <v>144</v>
      </c>
      <c r="N41" s="59">
        <v>3</v>
      </c>
      <c r="O41" s="57">
        <v>0</v>
      </c>
      <c r="P41" s="57">
        <v>0</v>
      </c>
      <c r="Q41" s="60">
        <v>0</v>
      </c>
      <c r="R41" s="60">
        <v>0</v>
      </c>
      <c r="S41" s="10">
        <f t="shared" si="8"/>
        <v>7.5</v>
      </c>
      <c r="T41" s="16">
        <f t="shared" si="9"/>
        <v>175.5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1063.3846153846155</v>
      </c>
      <c r="AA41" s="18">
        <f t="shared" si="22"/>
        <v>22.153846153846153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7.5</v>
      </c>
      <c r="AG41" s="28">
        <f t="shared" si="19"/>
        <v>82.557692307692321</v>
      </c>
      <c r="AH41" s="27">
        <f t="shared" si="28"/>
        <v>1261.0384615384617</v>
      </c>
      <c r="AI41" s="28">
        <f t="shared" si="21"/>
        <v>18121.398717948719</v>
      </c>
      <c r="AJ41" s="27">
        <f t="shared" si="29"/>
        <v>0</v>
      </c>
      <c r="AK41" s="28">
        <f t="shared" si="20"/>
        <v>0</v>
      </c>
    </row>
    <row r="42" spans="1:37" x14ac:dyDescent="0.25">
      <c r="A42" s="3">
        <v>44032</v>
      </c>
      <c r="B42" s="2">
        <v>3</v>
      </c>
      <c r="C42" s="53">
        <v>4</v>
      </c>
      <c r="D42" s="2">
        <v>130</v>
      </c>
      <c r="E42" s="2">
        <v>960</v>
      </c>
      <c r="F42" s="56">
        <v>5</v>
      </c>
      <c r="G42" s="54">
        <v>217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f>25-1</f>
        <v>24</v>
      </c>
      <c r="N42" s="59">
        <v>0</v>
      </c>
      <c r="O42" s="57">
        <v>0</v>
      </c>
      <c r="P42" s="57">
        <v>0</v>
      </c>
      <c r="Q42" s="60">
        <v>0</v>
      </c>
      <c r="R42" s="60">
        <v>0</v>
      </c>
      <c r="S42" s="10">
        <f t="shared" si="8"/>
        <v>6.666666666666667</v>
      </c>
      <c r="T42" s="16">
        <f t="shared" si="9"/>
        <v>289.33333333333331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177.23076923076923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6.666666666666667</v>
      </c>
      <c r="AG42" s="28">
        <f t="shared" si="19"/>
        <v>89.224358974358992</v>
      </c>
      <c r="AH42" s="27">
        <f t="shared" si="28"/>
        <v>466.56410256410254</v>
      </c>
      <c r="AI42" s="28">
        <f t="shared" si="21"/>
        <v>18587.962820512821</v>
      </c>
      <c r="AJ42" s="27">
        <f t="shared" si="29"/>
        <v>0</v>
      </c>
      <c r="AK42" s="28">
        <f t="shared" si="20"/>
        <v>0</v>
      </c>
    </row>
    <row r="43" spans="1:37" x14ac:dyDescent="0.25">
      <c r="A43" s="3">
        <v>44033</v>
      </c>
      <c r="B43" s="2">
        <v>5</v>
      </c>
      <c r="C43" s="53">
        <v>8</v>
      </c>
      <c r="D43" s="2">
        <v>130</v>
      </c>
      <c r="E43" s="2">
        <v>960</v>
      </c>
      <c r="F43" s="56">
        <v>5</v>
      </c>
      <c r="G43" s="54">
        <v>40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27</v>
      </c>
      <c r="N43" s="59">
        <v>0</v>
      </c>
      <c r="O43" s="57">
        <v>0</v>
      </c>
      <c r="P43" s="57">
        <v>0</v>
      </c>
      <c r="Q43" s="60">
        <v>0</v>
      </c>
      <c r="R43" s="60">
        <v>0</v>
      </c>
      <c r="S43" s="10">
        <f t="shared" si="8"/>
        <v>8</v>
      </c>
      <c r="T43" s="16">
        <f t="shared" si="9"/>
        <v>64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199.38461538461539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8</v>
      </c>
      <c r="AG43" s="28">
        <f t="shared" si="19"/>
        <v>97.224358974358992</v>
      </c>
      <c r="AH43" s="27">
        <f t="shared" si="28"/>
        <v>263.38461538461536</v>
      </c>
      <c r="AI43" s="28">
        <f t="shared" si="21"/>
        <v>18851.347435897438</v>
      </c>
      <c r="AJ43" s="27">
        <f t="shared" si="29"/>
        <v>0</v>
      </c>
      <c r="AK43" s="28">
        <f t="shared" si="20"/>
        <v>0</v>
      </c>
    </row>
    <row r="44" spans="1:37" x14ac:dyDescent="0.25">
      <c r="A44" s="3">
        <v>44034</v>
      </c>
      <c r="B44" s="2">
        <v>1</v>
      </c>
      <c r="C44" s="53">
        <v>3</v>
      </c>
      <c r="D44" s="2">
        <v>130</v>
      </c>
      <c r="E44" s="2">
        <v>960</v>
      </c>
      <c r="F44" s="56">
        <v>0</v>
      </c>
      <c r="G44" s="54">
        <v>8</v>
      </c>
      <c r="H44" s="57">
        <v>0</v>
      </c>
      <c r="I44" s="56">
        <v>0</v>
      </c>
      <c r="J44" s="56">
        <v>0</v>
      </c>
      <c r="K44" s="58">
        <v>0</v>
      </c>
      <c r="L44" s="58">
        <v>0</v>
      </c>
      <c r="M44" s="54">
        <v>15</v>
      </c>
      <c r="N44" s="59">
        <v>0</v>
      </c>
      <c r="O44" s="57">
        <v>0</v>
      </c>
      <c r="P44" s="57">
        <v>0</v>
      </c>
      <c r="Q44" s="60">
        <v>0</v>
      </c>
      <c r="R44" s="60">
        <v>0</v>
      </c>
      <c r="S44" s="10">
        <f t="shared" si="8"/>
        <v>0</v>
      </c>
      <c r="T44" s="16">
        <f t="shared" si="9"/>
        <v>24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110.76923076923077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97.224358974358992</v>
      </c>
      <c r="AH44" s="27">
        <f t="shared" si="28"/>
        <v>134.76923076923077</v>
      </c>
      <c r="AI44" s="28">
        <f t="shared" si="21"/>
        <v>18986.116666666669</v>
      </c>
      <c r="AJ44" s="27">
        <f t="shared" si="29"/>
        <v>0</v>
      </c>
      <c r="AK44" s="28">
        <f t="shared" si="20"/>
        <v>0</v>
      </c>
    </row>
    <row r="45" spans="1:37" x14ac:dyDescent="0.25">
      <c r="A45" s="3">
        <v>44035</v>
      </c>
      <c r="B45" s="2">
        <v>2</v>
      </c>
      <c r="C45" s="53">
        <v>4</v>
      </c>
      <c r="D45" s="2">
        <v>130</v>
      </c>
      <c r="E45" s="2">
        <v>960</v>
      </c>
      <c r="F45" s="56">
        <v>2</v>
      </c>
      <c r="G45" s="54">
        <v>240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25-1</f>
        <v>24</v>
      </c>
      <c r="N45" s="59">
        <v>0</v>
      </c>
      <c r="O45" s="57">
        <v>0</v>
      </c>
      <c r="P45" s="57">
        <v>0</v>
      </c>
      <c r="Q45" s="60">
        <v>0</v>
      </c>
      <c r="R45" s="60">
        <v>0</v>
      </c>
      <c r="S45" s="10">
        <f t="shared" si="8"/>
        <v>4</v>
      </c>
      <c r="T45" s="16">
        <f t="shared" si="9"/>
        <v>480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177.23076923076923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4</v>
      </c>
      <c r="AG45" s="28">
        <f t="shared" si="19"/>
        <v>101.22435897435899</v>
      </c>
      <c r="AH45" s="27">
        <f t="shared" si="28"/>
        <v>657.23076923076928</v>
      </c>
      <c r="AI45" s="28">
        <f t="shared" si="21"/>
        <v>19643.347435897438</v>
      </c>
      <c r="AJ45" s="27">
        <f t="shared" si="29"/>
        <v>0</v>
      </c>
      <c r="AK45" s="28">
        <f t="shared" si="20"/>
        <v>0</v>
      </c>
    </row>
    <row r="46" spans="1:37" x14ac:dyDescent="0.25">
      <c r="A46" s="3">
        <v>44036</v>
      </c>
      <c r="B46" s="2">
        <v>2</v>
      </c>
      <c r="C46" s="53">
        <v>3</v>
      </c>
      <c r="D46" s="2">
        <v>130</v>
      </c>
      <c r="E46" s="2">
        <v>960</v>
      </c>
      <c r="F46" s="56">
        <v>0</v>
      </c>
      <c r="G46" s="54">
        <v>0</v>
      </c>
      <c r="H46" s="57">
        <v>0</v>
      </c>
      <c r="I46" s="56">
        <v>0</v>
      </c>
      <c r="J46" s="56">
        <v>2</v>
      </c>
      <c r="K46" s="58">
        <v>0</v>
      </c>
      <c r="L46" s="58">
        <v>0</v>
      </c>
      <c r="M46" s="54">
        <v>89</v>
      </c>
      <c r="N46" s="59">
        <v>5</v>
      </c>
      <c r="O46" s="57">
        <v>0</v>
      </c>
      <c r="P46" s="57">
        <v>0</v>
      </c>
      <c r="Q46" s="60">
        <v>0</v>
      </c>
      <c r="R46" s="60">
        <v>0</v>
      </c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14.76923076923077</v>
      </c>
      <c r="X46" s="12">
        <f t="shared" si="13"/>
        <v>0</v>
      </c>
      <c r="Y46" s="12">
        <f t="shared" si="14"/>
        <v>0</v>
      </c>
      <c r="Z46" s="16">
        <f t="shared" si="18"/>
        <v>657.23076923076928</v>
      </c>
      <c r="AA46" s="18">
        <f t="shared" si="22"/>
        <v>36.923076923076927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14.76923076923077</v>
      </c>
      <c r="AG46" s="28">
        <f t="shared" si="19"/>
        <v>115.99358974358977</v>
      </c>
      <c r="AH46" s="27">
        <f t="shared" si="28"/>
        <v>694.15384615384619</v>
      </c>
      <c r="AI46" s="28">
        <f t="shared" si="21"/>
        <v>20337.501282051286</v>
      </c>
      <c r="AJ46" s="27">
        <f t="shared" si="29"/>
        <v>0</v>
      </c>
      <c r="AK46" s="28">
        <f t="shared" si="20"/>
        <v>0</v>
      </c>
    </row>
    <row r="47" spans="1:37" x14ac:dyDescent="0.25">
      <c r="A47" s="3">
        <v>44037</v>
      </c>
      <c r="B47" s="2">
        <v>4</v>
      </c>
      <c r="C47" s="53">
        <v>6</v>
      </c>
      <c r="D47" s="2">
        <v>130</v>
      </c>
      <c r="E47" s="2">
        <v>960</v>
      </c>
      <c r="F47" s="56">
        <v>20</v>
      </c>
      <c r="G47" s="54">
        <v>180</v>
      </c>
      <c r="H47" s="57">
        <v>0</v>
      </c>
      <c r="I47" s="56">
        <v>0</v>
      </c>
      <c r="J47" s="56">
        <v>0</v>
      </c>
      <c r="K47" s="58">
        <v>0</v>
      </c>
      <c r="L47" s="58">
        <v>1</v>
      </c>
      <c r="M47" s="54">
        <f>29-1</f>
        <v>28</v>
      </c>
      <c r="N47" s="59">
        <v>1</v>
      </c>
      <c r="O47" s="57">
        <v>0</v>
      </c>
      <c r="P47" s="57">
        <v>0</v>
      </c>
      <c r="Q47" s="60">
        <v>0</v>
      </c>
      <c r="R47" s="60">
        <v>0</v>
      </c>
      <c r="S47" s="10">
        <f t="shared" si="8"/>
        <v>30</v>
      </c>
      <c r="T47" s="16">
        <f t="shared" si="9"/>
        <v>270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7.384615384615385</v>
      </c>
      <c r="Z47" s="16">
        <f t="shared" si="18"/>
        <v>206.76923076923077</v>
      </c>
      <c r="AA47" s="18">
        <f t="shared" si="22"/>
        <v>7.384615384615385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30</v>
      </c>
      <c r="AG47" s="28">
        <f t="shared" si="19"/>
        <v>145.99358974358978</v>
      </c>
      <c r="AH47" s="27">
        <f t="shared" si="28"/>
        <v>484.15384615384613</v>
      </c>
      <c r="AI47" s="28">
        <f t="shared" si="21"/>
        <v>20821.655128205133</v>
      </c>
      <c r="AJ47" s="27">
        <f t="shared" si="29"/>
        <v>0</v>
      </c>
      <c r="AK47" s="28">
        <f t="shared" si="20"/>
        <v>0</v>
      </c>
    </row>
    <row r="48" spans="1:37" x14ac:dyDescent="0.25">
      <c r="A48" s="3">
        <v>44038</v>
      </c>
      <c r="B48" s="2">
        <v>2</v>
      </c>
      <c r="C48" s="53">
        <v>5</v>
      </c>
      <c r="D48" s="2">
        <v>130</v>
      </c>
      <c r="E48" s="2">
        <v>960</v>
      </c>
      <c r="F48" s="56">
        <v>1</v>
      </c>
      <c r="G48" s="54">
        <v>70</v>
      </c>
      <c r="H48" s="57">
        <v>0</v>
      </c>
      <c r="I48" s="56">
        <v>0</v>
      </c>
      <c r="J48" s="56">
        <v>0</v>
      </c>
      <c r="K48" s="58">
        <v>0</v>
      </c>
      <c r="L48" s="58">
        <v>0</v>
      </c>
      <c r="M48" s="54">
        <v>13</v>
      </c>
      <c r="N48" s="59">
        <v>0</v>
      </c>
      <c r="O48" s="57">
        <v>0</v>
      </c>
      <c r="P48" s="57">
        <v>0</v>
      </c>
      <c r="Q48" s="60">
        <v>0</v>
      </c>
      <c r="R48" s="60">
        <v>0</v>
      </c>
      <c r="S48" s="10">
        <f t="shared" si="8"/>
        <v>2.5</v>
      </c>
      <c r="T48" s="16">
        <f t="shared" si="9"/>
        <v>175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96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2.5</v>
      </c>
      <c r="AG48" s="28">
        <f t="shared" si="19"/>
        <v>148.49358974358978</v>
      </c>
      <c r="AH48" s="27">
        <f t="shared" si="28"/>
        <v>271</v>
      </c>
      <c r="AI48" s="28">
        <f t="shared" si="21"/>
        <v>21092.655128205133</v>
      </c>
      <c r="AJ48" s="27">
        <f t="shared" si="29"/>
        <v>0</v>
      </c>
      <c r="AK48" s="28">
        <f t="shared" si="20"/>
        <v>0</v>
      </c>
    </row>
    <row r="49" spans="1:37" x14ac:dyDescent="0.25">
      <c r="A49" s="3">
        <v>44039</v>
      </c>
      <c r="B49" s="2">
        <v>4</v>
      </c>
      <c r="C49" s="53">
        <v>6</v>
      </c>
      <c r="D49" s="2">
        <v>130</v>
      </c>
      <c r="E49" s="2">
        <v>960</v>
      </c>
      <c r="F49" s="56">
        <v>2</v>
      </c>
      <c r="G49" s="54">
        <v>6</v>
      </c>
      <c r="H49" s="57">
        <v>0</v>
      </c>
      <c r="I49" s="56">
        <v>0</v>
      </c>
      <c r="J49" s="56">
        <v>0</v>
      </c>
      <c r="K49" s="58">
        <v>0</v>
      </c>
      <c r="L49" s="58">
        <v>0</v>
      </c>
      <c r="M49" s="54">
        <f>29-2</f>
        <v>27</v>
      </c>
      <c r="N49" s="59">
        <v>1</v>
      </c>
      <c r="O49" s="57">
        <v>0</v>
      </c>
      <c r="P49" s="57">
        <v>0</v>
      </c>
      <c r="Q49" s="60">
        <v>0</v>
      </c>
      <c r="R49" s="60">
        <v>0</v>
      </c>
      <c r="S49" s="10">
        <f t="shared" si="8"/>
        <v>3</v>
      </c>
      <c r="T49" s="16">
        <f t="shared" si="9"/>
        <v>9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199.38461538461539</v>
      </c>
      <c r="AA49" s="18">
        <f t="shared" si="22"/>
        <v>7.384615384615385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3</v>
      </c>
      <c r="AG49" s="28">
        <f t="shared" si="19"/>
        <v>151.49358974358978</v>
      </c>
      <c r="AH49" s="27">
        <f t="shared" si="28"/>
        <v>215.76923076923077</v>
      </c>
      <c r="AI49" s="28">
        <f t="shared" si="21"/>
        <v>21308.424358974364</v>
      </c>
      <c r="AJ49" s="27">
        <f t="shared" si="29"/>
        <v>0</v>
      </c>
      <c r="AK49" s="28">
        <f t="shared" si="20"/>
        <v>0</v>
      </c>
    </row>
    <row r="50" spans="1:37" x14ac:dyDescent="0.25">
      <c r="A50" s="3">
        <v>44040</v>
      </c>
      <c r="B50" s="2">
        <v>5</v>
      </c>
      <c r="C50" s="53">
        <v>8</v>
      </c>
      <c r="D50" s="2">
        <v>130</v>
      </c>
      <c r="E50" s="2">
        <v>960</v>
      </c>
      <c r="F50" s="56">
        <v>0</v>
      </c>
      <c r="G50" s="54">
        <v>100</v>
      </c>
      <c r="H50" s="57">
        <v>0</v>
      </c>
      <c r="I50" s="56">
        <v>0</v>
      </c>
      <c r="J50" s="79">
        <v>0</v>
      </c>
      <c r="K50" s="58">
        <v>0</v>
      </c>
      <c r="L50" s="58">
        <v>0</v>
      </c>
      <c r="M50" s="54">
        <v>6</v>
      </c>
      <c r="N50" s="59">
        <v>0</v>
      </c>
      <c r="O50" s="57">
        <v>0</v>
      </c>
      <c r="P50" s="57">
        <v>0</v>
      </c>
      <c r="Q50" s="60">
        <v>0</v>
      </c>
      <c r="R50" s="60">
        <v>0</v>
      </c>
      <c r="S50" s="10">
        <f t="shared" si="8"/>
        <v>0</v>
      </c>
      <c r="T50" s="16">
        <f t="shared" si="9"/>
        <v>160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44.307692307692307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151.49358974358978</v>
      </c>
      <c r="AH50" s="27">
        <f t="shared" si="28"/>
        <v>204.30769230769232</v>
      </c>
      <c r="AI50" s="28">
        <f t="shared" si="21"/>
        <v>21512.732051282055</v>
      </c>
      <c r="AJ50" s="27">
        <f t="shared" si="29"/>
        <v>0</v>
      </c>
      <c r="AK50" s="28">
        <f t="shared" si="20"/>
        <v>0</v>
      </c>
    </row>
    <row r="51" spans="1:37" x14ac:dyDescent="0.25">
      <c r="A51" s="3">
        <v>44041</v>
      </c>
      <c r="B51" s="2">
        <v>3</v>
      </c>
      <c r="C51" s="53">
        <v>5</v>
      </c>
      <c r="D51" s="2">
        <v>130</v>
      </c>
      <c r="E51" s="2">
        <v>960</v>
      </c>
      <c r="F51" s="56">
        <v>68</v>
      </c>
      <c r="G51" s="54">
        <v>76</v>
      </c>
      <c r="H51" s="57">
        <v>0</v>
      </c>
      <c r="I51" s="56">
        <v>0</v>
      </c>
      <c r="J51" s="56">
        <v>3</v>
      </c>
      <c r="K51" s="58">
        <v>0</v>
      </c>
      <c r="L51" s="58">
        <v>1</v>
      </c>
      <c r="M51" s="54">
        <f>13-1</f>
        <v>12</v>
      </c>
      <c r="N51" s="59">
        <v>0</v>
      </c>
      <c r="O51" s="57">
        <v>0</v>
      </c>
      <c r="P51" s="57">
        <v>0</v>
      </c>
      <c r="Q51" s="60">
        <v>0</v>
      </c>
      <c r="R51" s="60">
        <v>0</v>
      </c>
      <c r="S51" s="10">
        <f t="shared" si="8"/>
        <v>113.33333333333334</v>
      </c>
      <c r="T51" s="16">
        <f t="shared" si="9"/>
        <v>126.66666666666666</v>
      </c>
      <c r="U51" s="22">
        <f t="shared" si="10"/>
        <v>0</v>
      </c>
      <c r="V51" s="10">
        <f t="shared" si="11"/>
        <v>0</v>
      </c>
      <c r="W51" s="10">
        <f t="shared" si="12"/>
        <v>22.153846153846153</v>
      </c>
      <c r="X51" s="12">
        <f t="shared" si="13"/>
        <v>0</v>
      </c>
      <c r="Y51" s="12">
        <f t="shared" si="14"/>
        <v>7.384615384615385</v>
      </c>
      <c r="Z51" s="16">
        <f t="shared" si="18"/>
        <v>88.615384615384613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135.4871794871795</v>
      </c>
      <c r="AG51" s="28">
        <f t="shared" si="19"/>
        <v>286.98076923076928</v>
      </c>
      <c r="AH51" s="27">
        <f t="shared" si="28"/>
        <v>215.28205128205127</v>
      </c>
      <c r="AI51" s="28">
        <f t="shared" si="21"/>
        <v>21728.014102564106</v>
      </c>
      <c r="AJ51" s="27">
        <f t="shared" si="29"/>
        <v>0</v>
      </c>
      <c r="AK51" s="28">
        <f t="shared" si="20"/>
        <v>0</v>
      </c>
    </row>
    <row r="52" spans="1:37" x14ac:dyDescent="0.25">
      <c r="A52" s="3">
        <v>44042</v>
      </c>
      <c r="B52" s="2">
        <v>3</v>
      </c>
      <c r="C52" s="53">
        <v>5</v>
      </c>
      <c r="D52" s="2">
        <v>130</v>
      </c>
      <c r="E52" s="2">
        <v>960</v>
      </c>
      <c r="F52" s="56">
        <v>4</v>
      </c>
      <c r="G52" s="54">
        <v>4</v>
      </c>
      <c r="H52" s="57">
        <v>0</v>
      </c>
      <c r="I52" s="56">
        <v>0</v>
      </c>
      <c r="J52" s="56">
        <v>0</v>
      </c>
      <c r="K52" s="58">
        <v>0</v>
      </c>
      <c r="L52" s="58">
        <v>0</v>
      </c>
      <c r="M52" s="54">
        <v>2</v>
      </c>
      <c r="N52" s="59">
        <v>0</v>
      </c>
      <c r="O52" s="57">
        <v>0</v>
      </c>
      <c r="P52" s="57">
        <v>0</v>
      </c>
      <c r="Q52" s="60">
        <v>0</v>
      </c>
      <c r="R52" s="60">
        <v>0</v>
      </c>
      <c r="S52" s="10">
        <f t="shared" si="8"/>
        <v>6.6666666666666661</v>
      </c>
      <c r="T52" s="16">
        <f t="shared" si="9"/>
        <v>6.6666666666666661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14.76923076923077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6.6666666666666661</v>
      </c>
      <c r="AG52" s="28">
        <f t="shared" si="19"/>
        <v>293.64743589743597</v>
      </c>
      <c r="AH52" s="27">
        <f t="shared" si="28"/>
        <v>21.435897435897438</v>
      </c>
      <c r="AI52" s="28">
        <f t="shared" si="21"/>
        <v>21749.450000000004</v>
      </c>
      <c r="AJ52" s="27">
        <f t="shared" si="29"/>
        <v>0</v>
      </c>
      <c r="AK52" s="28">
        <f t="shared" si="20"/>
        <v>0</v>
      </c>
    </row>
    <row r="53" spans="1:37" x14ac:dyDescent="0.25">
      <c r="A53" s="3">
        <v>44043</v>
      </c>
      <c r="B53" s="2">
        <v>4</v>
      </c>
      <c r="C53" s="53">
        <v>5</v>
      </c>
      <c r="D53" s="2">
        <v>130</v>
      </c>
      <c r="E53" s="2">
        <v>960</v>
      </c>
      <c r="F53" s="56">
        <v>15</v>
      </c>
      <c r="G53" s="54">
        <v>5</v>
      </c>
      <c r="H53" s="57">
        <v>0</v>
      </c>
      <c r="I53" s="56">
        <v>0</v>
      </c>
      <c r="J53" s="56">
        <v>1</v>
      </c>
      <c r="K53" s="58">
        <v>0</v>
      </c>
      <c r="L53" s="58">
        <v>0</v>
      </c>
      <c r="M53" s="54">
        <v>6</v>
      </c>
      <c r="N53" s="59">
        <v>0</v>
      </c>
      <c r="O53" s="57">
        <v>0</v>
      </c>
      <c r="P53" s="57">
        <v>0</v>
      </c>
      <c r="Q53" s="60">
        <v>0</v>
      </c>
      <c r="R53" s="60">
        <v>0</v>
      </c>
      <c r="S53" s="10">
        <f t="shared" si="8"/>
        <v>18.75</v>
      </c>
      <c r="T53" s="16">
        <f t="shared" si="9"/>
        <v>6.25</v>
      </c>
      <c r="U53" s="22">
        <f t="shared" si="10"/>
        <v>0</v>
      </c>
      <c r="V53" s="10">
        <f t="shared" si="11"/>
        <v>0</v>
      </c>
      <c r="W53" s="10">
        <f t="shared" si="12"/>
        <v>7.384615384615385</v>
      </c>
      <c r="X53" s="12">
        <f t="shared" si="13"/>
        <v>0</v>
      </c>
      <c r="Y53" s="12">
        <f t="shared" si="14"/>
        <v>0</v>
      </c>
      <c r="Z53" s="16">
        <f t="shared" si="18"/>
        <v>44.307692307692307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26.134615384615387</v>
      </c>
      <c r="AG53" s="28">
        <f t="shared" si="19"/>
        <v>319.78205128205138</v>
      </c>
      <c r="AH53" s="27">
        <f t="shared" si="28"/>
        <v>50.557692307692307</v>
      </c>
      <c r="AI53" s="28">
        <f t="shared" si="21"/>
        <v>21800.007692307696</v>
      </c>
      <c r="AJ53" s="27">
        <f t="shared" si="29"/>
        <v>0</v>
      </c>
      <c r="AK53" s="28">
        <f t="shared" si="20"/>
        <v>0</v>
      </c>
    </row>
    <row r="54" spans="1:37" x14ac:dyDescent="0.25">
      <c r="A54" s="3">
        <v>44044</v>
      </c>
      <c r="B54" s="2">
        <v>3</v>
      </c>
      <c r="C54" s="53">
        <v>6</v>
      </c>
      <c r="D54" s="53">
        <v>110</v>
      </c>
      <c r="E54" s="2">
        <v>720</v>
      </c>
      <c r="F54" s="56">
        <v>8</v>
      </c>
      <c r="G54" s="54">
        <v>1</v>
      </c>
      <c r="H54" s="57">
        <v>0</v>
      </c>
      <c r="I54" s="56">
        <v>0</v>
      </c>
      <c r="J54" s="56">
        <v>4</v>
      </c>
      <c r="K54" s="58">
        <v>0</v>
      </c>
      <c r="L54" s="58">
        <v>3</v>
      </c>
      <c r="M54" s="54">
        <f>35</f>
        <v>35</v>
      </c>
      <c r="N54" s="59">
        <v>1</v>
      </c>
      <c r="O54" s="57">
        <v>0</v>
      </c>
      <c r="P54" s="57">
        <v>0</v>
      </c>
      <c r="Q54" s="60">
        <v>0</v>
      </c>
      <c r="R54" s="60">
        <v>0</v>
      </c>
      <c r="S54" s="10">
        <f t="shared" si="8"/>
        <v>16</v>
      </c>
      <c r="T54" s="16">
        <f t="shared" si="9"/>
        <v>2</v>
      </c>
      <c r="U54" s="22">
        <f t="shared" si="10"/>
        <v>0</v>
      </c>
      <c r="V54" s="10">
        <f t="shared" si="11"/>
        <v>0</v>
      </c>
      <c r="W54" s="10">
        <f t="shared" si="12"/>
        <v>26.18181818181818</v>
      </c>
      <c r="X54" s="12">
        <f t="shared" si="13"/>
        <v>0</v>
      </c>
      <c r="Y54" s="12">
        <f t="shared" si="14"/>
        <v>19.636363636363637</v>
      </c>
      <c r="Z54" s="16">
        <f t="shared" si="18"/>
        <v>229.09090909090909</v>
      </c>
      <c r="AA54" s="18">
        <f t="shared" si="22"/>
        <v>6.545454545454545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42.18181818181818</v>
      </c>
      <c r="AG54" s="28">
        <f t="shared" si="19"/>
        <v>361.96386946386957</v>
      </c>
      <c r="AH54" s="27">
        <f t="shared" si="28"/>
        <v>237.63636363636363</v>
      </c>
      <c r="AI54" s="28">
        <f t="shared" si="21"/>
        <v>22037.64405594406</v>
      </c>
      <c r="AJ54" s="27">
        <f t="shared" si="29"/>
        <v>0</v>
      </c>
      <c r="AK54" s="28">
        <f t="shared" si="20"/>
        <v>0</v>
      </c>
    </row>
    <row r="55" spans="1:37" x14ac:dyDescent="0.25">
      <c r="A55" s="3">
        <v>44045</v>
      </c>
      <c r="B55" s="2">
        <v>1</v>
      </c>
      <c r="C55" s="53">
        <v>4</v>
      </c>
      <c r="D55" s="2">
        <v>110</v>
      </c>
      <c r="E55" s="2">
        <v>720</v>
      </c>
      <c r="F55" s="56">
        <v>3</v>
      </c>
      <c r="G55" s="54">
        <v>9</v>
      </c>
      <c r="H55" s="57">
        <v>0</v>
      </c>
      <c r="I55" s="56">
        <v>0</v>
      </c>
      <c r="J55" s="56">
        <v>5</v>
      </c>
      <c r="K55" s="58">
        <v>0</v>
      </c>
      <c r="L55" s="58">
        <v>1</v>
      </c>
      <c r="M55" s="54">
        <f>12</f>
        <v>12</v>
      </c>
      <c r="N55" s="59">
        <v>0</v>
      </c>
      <c r="O55" s="57">
        <v>0</v>
      </c>
      <c r="P55" s="57">
        <v>0</v>
      </c>
      <c r="Q55" s="60">
        <v>0</v>
      </c>
      <c r="R55" s="60">
        <v>0</v>
      </c>
      <c r="S55" s="10">
        <f t="shared" si="8"/>
        <v>12</v>
      </c>
      <c r="T55" s="16">
        <f t="shared" si="9"/>
        <v>36</v>
      </c>
      <c r="U55" s="22">
        <f t="shared" si="10"/>
        <v>0</v>
      </c>
      <c r="V55" s="10">
        <f t="shared" si="11"/>
        <v>0</v>
      </c>
      <c r="W55" s="10">
        <f t="shared" si="12"/>
        <v>32.727272727272727</v>
      </c>
      <c r="X55" s="12">
        <f t="shared" si="13"/>
        <v>0</v>
      </c>
      <c r="Y55" s="12">
        <f t="shared" si="14"/>
        <v>6.545454545454545</v>
      </c>
      <c r="Z55" s="16">
        <f>IFERROR(($M55/$D55)*$E55,)</f>
        <v>78.545454545454547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44.727272727272727</v>
      </c>
      <c r="AG55" s="28">
        <f t="shared" si="19"/>
        <v>406.69114219114232</v>
      </c>
      <c r="AH55" s="27">
        <f t="shared" si="28"/>
        <v>114.54545454545455</v>
      </c>
      <c r="AI55" s="28">
        <f t="shared" si="21"/>
        <v>22152.189510489516</v>
      </c>
      <c r="AJ55" s="27">
        <f t="shared" si="29"/>
        <v>0</v>
      </c>
      <c r="AK55" s="28">
        <f t="shared" si="20"/>
        <v>0</v>
      </c>
    </row>
    <row r="56" spans="1:37" x14ac:dyDescent="0.25">
      <c r="A56" s="3">
        <v>44046</v>
      </c>
      <c r="B56" s="2">
        <v>6</v>
      </c>
      <c r="C56" s="53">
        <v>8</v>
      </c>
      <c r="D56" s="2">
        <v>110</v>
      </c>
      <c r="E56" s="2">
        <v>720</v>
      </c>
      <c r="F56" s="56">
        <v>99</v>
      </c>
      <c r="G56" s="54">
        <v>29</v>
      </c>
      <c r="H56" s="57">
        <v>0</v>
      </c>
      <c r="I56" s="56">
        <v>0</v>
      </c>
      <c r="J56" s="56">
        <v>0</v>
      </c>
      <c r="K56" s="58">
        <v>0</v>
      </c>
      <c r="L56" s="58">
        <v>0</v>
      </c>
      <c r="M56" s="54">
        <v>4</v>
      </c>
      <c r="N56" s="59">
        <v>0</v>
      </c>
      <c r="O56" s="57">
        <v>0</v>
      </c>
      <c r="P56" s="57">
        <v>0</v>
      </c>
      <c r="Q56" s="60">
        <v>0</v>
      </c>
      <c r="R56" s="60">
        <v>0</v>
      </c>
      <c r="S56" s="10">
        <f t="shared" si="8"/>
        <v>132</v>
      </c>
      <c r="T56" s="16">
        <f t="shared" si="9"/>
        <v>38.666666666666664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26.18181818181818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132</v>
      </c>
      <c r="AG56" s="28">
        <f t="shared" si="19"/>
        <v>538.69114219114226</v>
      </c>
      <c r="AH56" s="27">
        <f t="shared" si="28"/>
        <v>64.848484848484844</v>
      </c>
      <c r="AI56" s="28">
        <f t="shared" si="21"/>
        <v>22217.037995338</v>
      </c>
      <c r="AJ56" s="27">
        <f t="shared" si="29"/>
        <v>0</v>
      </c>
      <c r="AK56" s="28">
        <f t="shared" si="20"/>
        <v>0</v>
      </c>
    </row>
    <row r="57" spans="1:37" x14ac:dyDescent="0.25">
      <c r="A57" s="3">
        <v>44047</v>
      </c>
      <c r="B57" s="2">
        <v>5</v>
      </c>
      <c r="C57" s="53">
        <v>10</v>
      </c>
      <c r="D57" s="2">
        <v>110</v>
      </c>
      <c r="E57" s="2">
        <v>720</v>
      </c>
      <c r="F57" s="56">
        <v>8</v>
      </c>
      <c r="G57" s="54">
        <v>1</v>
      </c>
      <c r="H57" s="57">
        <v>0</v>
      </c>
      <c r="I57" s="56">
        <v>1</v>
      </c>
      <c r="J57" s="56">
        <f>17</f>
        <v>17</v>
      </c>
      <c r="K57" s="58">
        <v>0</v>
      </c>
      <c r="L57" s="58">
        <v>0</v>
      </c>
      <c r="M57" s="54">
        <f>11-2</f>
        <v>9</v>
      </c>
      <c r="N57" s="59">
        <v>2</v>
      </c>
      <c r="O57" s="57">
        <v>0</v>
      </c>
      <c r="P57" s="57">
        <v>0</v>
      </c>
      <c r="Q57" s="60">
        <v>0</v>
      </c>
      <c r="R57" s="60">
        <v>0</v>
      </c>
      <c r="S57" s="10">
        <f t="shared" si="8"/>
        <v>16</v>
      </c>
      <c r="T57" s="16">
        <f t="shared" si="9"/>
        <v>2</v>
      </c>
      <c r="U57" s="22">
        <f t="shared" si="10"/>
        <v>0</v>
      </c>
      <c r="V57" s="10">
        <f t="shared" si="11"/>
        <v>6.545454545454545</v>
      </c>
      <c r="W57" s="10">
        <f t="shared" si="12"/>
        <v>111.27272727272727</v>
      </c>
      <c r="X57" s="12">
        <f t="shared" si="13"/>
        <v>0</v>
      </c>
      <c r="Y57" s="12">
        <f t="shared" si="14"/>
        <v>0</v>
      </c>
      <c r="Z57" s="16">
        <f t="shared" si="18"/>
        <v>58.909090909090907</v>
      </c>
      <c r="AA57" s="18">
        <f t="shared" si="22"/>
        <v>13.09090909090909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133.81818181818181</v>
      </c>
      <c r="AG57" s="28">
        <f t="shared" si="19"/>
        <v>672.50932400932402</v>
      </c>
      <c r="AH57" s="27">
        <f t="shared" si="28"/>
        <v>74</v>
      </c>
      <c r="AI57" s="28">
        <f t="shared" si="21"/>
        <v>22291.037995338</v>
      </c>
      <c r="AJ57" s="27">
        <f t="shared" si="29"/>
        <v>0</v>
      </c>
      <c r="AK57" s="28">
        <f t="shared" si="20"/>
        <v>0</v>
      </c>
    </row>
    <row r="58" spans="1:37" x14ac:dyDescent="0.25">
      <c r="A58" s="3">
        <v>44048</v>
      </c>
      <c r="B58" s="2">
        <v>1</v>
      </c>
      <c r="C58" s="53">
        <v>3</v>
      </c>
      <c r="D58" s="2">
        <v>110</v>
      </c>
      <c r="E58" s="2">
        <v>720</v>
      </c>
      <c r="F58" s="56">
        <v>0</v>
      </c>
      <c r="G58" s="54">
        <v>0</v>
      </c>
      <c r="H58" s="57">
        <v>0</v>
      </c>
      <c r="I58" s="56">
        <v>0</v>
      </c>
      <c r="J58" s="56">
        <f>12-1</f>
        <v>11</v>
      </c>
      <c r="K58" s="58">
        <v>0</v>
      </c>
      <c r="L58" s="58">
        <v>0</v>
      </c>
      <c r="M58" s="54">
        <f>19</f>
        <v>19</v>
      </c>
      <c r="N58" s="59">
        <v>0</v>
      </c>
      <c r="O58" s="57">
        <v>0</v>
      </c>
      <c r="P58" s="57">
        <v>0</v>
      </c>
      <c r="Q58" s="60">
        <v>0</v>
      </c>
      <c r="R58" s="60">
        <v>0</v>
      </c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72</v>
      </c>
      <c r="X58" s="12">
        <f t="shared" si="13"/>
        <v>0</v>
      </c>
      <c r="Y58" s="12">
        <f t="shared" si="14"/>
        <v>0</v>
      </c>
      <c r="Z58" s="16">
        <f t="shared" si="18"/>
        <v>124.36363636363636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72</v>
      </c>
      <c r="AG58" s="28">
        <f t="shared" si="19"/>
        <v>744.50932400932402</v>
      </c>
      <c r="AH58" s="27">
        <f t="shared" si="28"/>
        <v>124.36363636363636</v>
      </c>
      <c r="AI58" s="28">
        <f t="shared" si="21"/>
        <v>22415.401631701636</v>
      </c>
      <c r="AJ58" s="27">
        <f t="shared" si="29"/>
        <v>0</v>
      </c>
      <c r="AK58" s="28">
        <f t="shared" si="20"/>
        <v>0</v>
      </c>
    </row>
    <row r="59" spans="1:37" x14ac:dyDescent="0.25">
      <c r="A59" s="3">
        <v>44049</v>
      </c>
      <c r="B59" s="2">
        <v>3</v>
      </c>
      <c r="C59" s="53">
        <v>4</v>
      </c>
      <c r="D59" s="2">
        <v>110</v>
      </c>
      <c r="E59" s="2">
        <v>720</v>
      </c>
      <c r="F59" s="56">
        <v>92</v>
      </c>
      <c r="G59" s="54">
        <v>17</v>
      </c>
      <c r="H59" s="57">
        <v>0</v>
      </c>
      <c r="I59" s="56">
        <v>0</v>
      </c>
      <c r="J59" s="56">
        <f>20-3</f>
        <v>17</v>
      </c>
      <c r="K59" s="58">
        <v>0</v>
      </c>
      <c r="L59" s="58">
        <v>0</v>
      </c>
      <c r="M59" s="54">
        <f>24-1</f>
        <v>23</v>
      </c>
      <c r="N59" s="59">
        <v>0</v>
      </c>
      <c r="O59" s="57">
        <v>0</v>
      </c>
      <c r="P59" s="57">
        <v>0</v>
      </c>
      <c r="Q59" s="60">
        <v>0</v>
      </c>
      <c r="R59" s="60">
        <v>0</v>
      </c>
      <c r="S59" s="10">
        <f t="shared" si="8"/>
        <v>122.66666666666667</v>
      </c>
      <c r="T59" s="16">
        <f t="shared" si="9"/>
        <v>22.666666666666668</v>
      </c>
      <c r="U59" s="22">
        <f t="shared" si="10"/>
        <v>0</v>
      </c>
      <c r="V59" s="10">
        <f t="shared" si="11"/>
        <v>0</v>
      </c>
      <c r="W59" s="10">
        <f t="shared" si="12"/>
        <v>111.27272727272727</v>
      </c>
      <c r="X59" s="12">
        <f t="shared" si="13"/>
        <v>0</v>
      </c>
      <c r="Y59" s="12">
        <f t="shared" si="14"/>
        <v>0</v>
      </c>
      <c r="Z59" s="16">
        <f t="shared" si="18"/>
        <v>150.54545454545453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233.93939393939394</v>
      </c>
      <c r="AG59" s="28">
        <f t="shared" si="19"/>
        <v>978.44871794871801</v>
      </c>
      <c r="AH59" s="27">
        <f t="shared" si="28"/>
        <v>173.21212121212119</v>
      </c>
      <c r="AI59" s="28">
        <f t="shared" si="21"/>
        <v>22588.613752913756</v>
      </c>
      <c r="AJ59" s="27">
        <f t="shared" si="29"/>
        <v>0</v>
      </c>
      <c r="AK59" s="28">
        <f t="shared" si="20"/>
        <v>0</v>
      </c>
    </row>
    <row r="60" spans="1:37" x14ac:dyDescent="0.25">
      <c r="A60" s="3">
        <v>44050</v>
      </c>
      <c r="B60" s="2">
        <v>7</v>
      </c>
      <c r="C60" s="53">
        <v>8</v>
      </c>
      <c r="D60" s="2">
        <v>110</v>
      </c>
      <c r="E60" s="2">
        <v>720</v>
      </c>
      <c r="F60" s="56">
        <v>160</v>
      </c>
      <c r="G60" s="54">
        <v>0</v>
      </c>
      <c r="H60" s="57">
        <v>0</v>
      </c>
      <c r="I60" s="56">
        <v>4</v>
      </c>
      <c r="J60" s="56">
        <f>22-1</f>
        <v>21</v>
      </c>
      <c r="K60" s="58">
        <v>0</v>
      </c>
      <c r="L60" s="58">
        <v>2</v>
      </c>
      <c r="M60" s="54">
        <f>16</f>
        <v>16</v>
      </c>
      <c r="N60" s="59">
        <v>2</v>
      </c>
      <c r="O60" s="57">
        <v>0</v>
      </c>
      <c r="P60" s="57">
        <v>0</v>
      </c>
      <c r="Q60" s="60">
        <v>0</v>
      </c>
      <c r="R60" s="60">
        <v>0</v>
      </c>
      <c r="S60" s="10">
        <f t="shared" si="8"/>
        <v>182.85714285714286</v>
      </c>
      <c r="T60" s="16">
        <f t="shared" si="9"/>
        <v>0</v>
      </c>
      <c r="U60" s="22">
        <f t="shared" si="10"/>
        <v>0</v>
      </c>
      <c r="V60" s="10">
        <f t="shared" si="11"/>
        <v>26.18181818181818</v>
      </c>
      <c r="W60" s="10">
        <f t="shared" si="12"/>
        <v>137.45454545454547</v>
      </c>
      <c r="X60" s="12">
        <f t="shared" si="13"/>
        <v>0</v>
      </c>
      <c r="Y60" s="12">
        <f t="shared" si="14"/>
        <v>13.09090909090909</v>
      </c>
      <c r="Z60" s="16">
        <f t="shared" si="18"/>
        <v>104.72727272727272</v>
      </c>
      <c r="AA60" s="18">
        <f t="shared" si="22"/>
        <v>13.09090909090909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346.49350649350652</v>
      </c>
      <c r="AG60" s="28">
        <f t="shared" si="19"/>
        <v>1324.9422244422244</v>
      </c>
      <c r="AH60" s="27">
        <f t="shared" si="28"/>
        <v>117.81818181818181</v>
      </c>
      <c r="AI60" s="28">
        <f t="shared" si="21"/>
        <v>22706.431934731936</v>
      </c>
      <c r="AJ60" s="27">
        <f t="shared" si="29"/>
        <v>0</v>
      </c>
      <c r="AK60" s="28">
        <f t="shared" si="20"/>
        <v>0</v>
      </c>
    </row>
    <row r="61" spans="1:37" x14ac:dyDescent="0.25">
      <c r="A61" s="3">
        <v>44051</v>
      </c>
      <c r="B61" s="2">
        <v>1</v>
      </c>
      <c r="C61" s="53">
        <v>3</v>
      </c>
      <c r="D61" s="2">
        <v>110</v>
      </c>
      <c r="E61" s="2">
        <v>720</v>
      </c>
      <c r="F61" s="56">
        <v>70</v>
      </c>
      <c r="G61" s="54">
        <v>0</v>
      </c>
      <c r="H61" s="57">
        <v>0</v>
      </c>
      <c r="I61" s="56">
        <v>4</v>
      </c>
      <c r="J61" s="56">
        <f>49-3</f>
        <v>46</v>
      </c>
      <c r="K61" s="58">
        <v>1</v>
      </c>
      <c r="L61" s="81">
        <f>7-1</f>
        <v>6</v>
      </c>
      <c r="M61" s="54">
        <f>23-3</f>
        <v>20</v>
      </c>
      <c r="N61" s="59">
        <v>0</v>
      </c>
      <c r="O61" s="57">
        <v>0</v>
      </c>
      <c r="P61" s="57">
        <v>0</v>
      </c>
      <c r="Q61" s="60">
        <v>0</v>
      </c>
      <c r="R61" s="60">
        <v>0</v>
      </c>
      <c r="S61" s="10">
        <f t="shared" si="8"/>
        <v>210</v>
      </c>
      <c r="T61" s="16">
        <f t="shared" si="9"/>
        <v>0</v>
      </c>
      <c r="U61" s="22">
        <f t="shared" si="10"/>
        <v>0</v>
      </c>
      <c r="V61" s="10">
        <f t="shared" si="11"/>
        <v>26.18181818181818</v>
      </c>
      <c r="W61" s="10">
        <f t="shared" si="12"/>
        <v>301.09090909090907</v>
      </c>
      <c r="X61" s="12">
        <f t="shared" si="13"/>
        <v>6.545454545454545</v>
      </c>
      <c r="Y61" s="12">
        <f t="shared" si="14"/>
        <v>39.272727272727273</v>
      </c>
      <c r="Z61" s="16">
        <f t="shared" si="18"/>
        <v>130.90909090909091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537.27272727272725</v>
      </c>
      <c r="AG61" s="28">
        <f t="shared" si="19"/>
        <v>1862.2149517149517</v>
      </c>
      <c r="AH61" s="27">
        <f t="shared" si="28"/>
        <v>130.90909090909091</v>
      </c>
      <c r="AI61" s="28">
        <f t="shared" si="21"/>
        <v>22837.341025641028</v>
      </c>
      <c r="AJ61" s="27">
        <f t="shared" si="29"/>
        <v>0</v>
      </c>
      <c r="AK61" s="28">
        <f t="shared" si="20"/>
        <v>0</v>
      </c>
    </row>
    <row r="62" spans="1:37" x14ac:dyDescent="0.25">
      <c r="A62" s="3">
        <v>44052</v>
      </c>
      <c r="B62" s="53">
        <v>5</v>
      </c>
      <c r="C62" s="53">
        <v>5</v>
      </c>
      <c r="D62" s="2">
        <v>110</v>
      </c>
      <c r="E62" s="2">
        <v>720</v>
      </c>
      <c r="F62" s="56">
        <v>95</v>
      </c>
      <c r="G62" s="54">
        <v>1</v>
      </c>
      <c r="H62" s="57">
        <v>0</v>
      </c>
      <c r="I62" s="56">
        <v>8</v>
      </c>
      <c r="J62" s="56">
        <f>109-9</f>
        <v>100</v>
      </c>
      <c r="K62" s="58">
        <v>0</v>
      </c>
      <c r="L62" s="58">
        <f>10-2</f>
        <v>8</v>
      </c>
      <c r="M62" s="54">
        <f>23-5</f>
        <v>18</v>
      </c>
      <c r="N62" s="59">
        <v>0</v>
      </c>
      <c r="O62" s="57">
        <v>0</v>
      </c>
      <c r="P62" s="57">
        <v>0</v>
      </c>
      <c r="Q62" s="60">
        <v>0</v>
      </c>
      <c r="R62" s="60">
        <v>0</v>
      </c>
      <c r="S62" s="10">
        <f t="shared" si="8"/>
        <v>95</v>
      </c>
      <c r="T62" s="16">
        <f t="shared" si="9"/>
        <v>1</v>
      </c>
      <c r="U62" s="22">
        <f t="shared" si="10"/>
        <v>0</v>
      </c>
      <c r="V62" s="10">
        <f t="shared" si="11"/>
        <v>52.36363636363636</v>
      </c>
      <c r="W62" s="10">
        <f t="shared" si="12"/>
        <v>654.5454545454545</v>
      </c>
      <c r="X62" s="12">
        <f t="shared" si="13"/>
        <v>0</v>
      </c>
      <c r="Y62" s="12">
        <f t="shared" si="14"/>
        <v>52.36363636363636</v>
      </c>
      <c r="Z62" s="16">
        <f t="shared" si="18"/>
        <v>117.81818181818181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801.90909090909088</v>
      </c>
      <c r="AG62" s="28">
        <f t="shared" si="19"/>
        <v>2664.1240426240424</v>
      </c>
      <c r="AH62" s="27">
        <f t="shared" si="28"/>
        <v>118.81818181818181</v>
      </c>
      <c r="AI62" s="28">
        <f t="shared" si="21"/>
        <v>22956.159207459208</v>
      </c>
      <c r="AJ62" s="27">
        <f t="shared" si="29"/>
        <v>0</v>
      </c>
      <c r="AK62" s="28">
        <f t="shared" si="20"/>
        <v>0</v>
      </c>
    </row>
    <row r="63" spans="1:37" x14ac:dyDescent="0.25">
      <c r="A63" s="3">
        <v>44053</v>
      </c>
      <c r="B63" s="53">
        <v>2</v>
      </c>
      <c r="C63" s="53">
        <v>4</v>
      </c>
      <c r="D63" s="2">
        <v>110</v>
      </c>
      <c r="E63" s="2">
        <v>720</v>
      </c>
      <c r="F63" s="56">
        <v>84</v>
      </c>
      <c r="G63" s="54">
        <v>2</v>
      </c>
      <c r="H63" s="57">
        <v>0</v>
      </c>
      <c r="I63" s="56">
        <v>5</v>
      </c>
      <c r="J63" s="56">
        <f>31-6</f>
        <v>25</v>
      </c>
      <c r="K63" s="58">
        <v>0</v>
      </c>
      <c r="L63" s="58">
        <v>2</v>
      </c>
      <c r="M63" s="54">
        <f>17-2</f>
        <v>15</v>
      </c>
      <c r="N63" s="59">
        <v>0</v>
      </c>
      <c r="O63" s="57">
        <v>0</v>
      </c>
      <c r="P63" s="57">
        <v>0</v>
      </c>
      <c r="Q63" s="60">
        <v>0</v>
      </c>
      <c r="R63" s="60">
        <v>0</v>
      </c>
      <c r="S63" s="10">
        <f t="shared" si="8"/>
        <v>168</v>
      </c>
      <c r="T63" s="16">
        <f t="shared" si="9"/>
        <v>4</v>
      </c>
      <c r="U63" s="22">
        <f t="shared" si="10"/>
        <v>0</v>
      </c>
      <c r="V63" s="10">
        <f t="shared" si="11"/>
        <v>32.727272727272727</v>
      </c>
      <c r="W63" s="10">
        <f t="shared" si="12"/>
        <v>163.63636363636363</v>
      </c>
      <c r="X63" s="12">
        <f t="shared" si="13"/>
        <v>0</v>
      </c>
      <c r="Y63" s="12">
        <f t="shared" si="14"/>
        <v>13.09090909090909</v>
      </c>
      <c r="Z63" s="16">
        <f t="shared" si="18"/>
        <v>98.181818181818173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364.36363636363637</v>
      </c>
      <c r="AG63" s="28">
        <f t="shared" si="19"/>
        <v>3028.4876789876789</v>
      </c>
      <c r="AH63" s="27">
        <f t="shared" si="28"/>
        <v>102.18181818181817</v>
      </c>
      <c r="AI63" s="28">
        <f t="shared" si="21"/>
        <v>23058.341025641028</v>
      </c>
      <c r="AJ63" s="27">
        <f t="shared" si="29"/>
        <v>0</v>
      </c>
      <c r="AK63" s="28">
        <f t="shared" si="20"/>
        <v>0</v>
      </c>
    </row>
    <row r="64" spans="1:37" x14ac:dyDescent="0.25">
      <c r="A64" s="3">
        <v>44054</v>
      </c>
      <c r="B64" s="53">
        <v>2</v>
      </c>
      <c r="C64" s="53">
        <v>3</v>
      </c>
      <c r="D64" s="2">
        <v>110</v>
      </c>
      <c r="E64" s="2">
        <v>720</v>
      </c>
      <c r="F64" s="56">
        <v>60</v>
      </c>
      <c r="G64" s="54">
        <v>3</v>
      </c>
      <c r="H64" s="57">
        <v>0</v>
      </c>
      <c r="I64" s="56">
        <v>2</v>
      </c>
      <c r="J64" s="56">
        <f>21</f>
        <v>21</v>
      </c>
      <c r="K64" s="58">
        <v>0</v>
      </c>
      <c r="L64" s="58">
        <v>1</v>
      </c>
      <c r="M64" s="54">
        <f>8</f>
        <v>8</v>
      </c>
      <c r="N64" s="59">
        <v>0</v>
      </c>
      <c r="O64" s="57">
        <v>0</v>
      </c>
      <c r="P64" s="57">
        <v>0</v>
      </c>
      <c r="Q64" s="60">
        <v>0</v>
      </c>
      <c r="R64" s="60">
        <v>0</v>
      </c>
      <c r="S64" s="10">
        <f t="shared" si="8"/>
        <v>90</v>
      </c>
      <c r="T64" s="16">
        <f t="shared" si="9"/>
        <v>4.5</v>
      </c>
      <c r="U64" s="22">
        <f t="shared" si="10"/>
        <v>0</v>
      </c>
      <c r="V64" s="10">
        <f t="shared" si="11"/>
        <v>13.09090909090909</v>
      </c>
      <c r="W64" s="10">
        <f t="shared" si="12"/>
        <v>137.45454545454547</v>
      </c>
      <c r="X64" s="12">
        <f t="shared" si="13"/>
        <v>0</v>
      </c>
      <c r="Y64" s="12">
        <f t="shared" si="14"/>
        <v>6.545454545454545</v>
      </c>
      <c r="Z64" s="16">
        <f t="shared" si="18"/>
        <v>52.36363636363636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240.54545454545456</v>
      </c>
      <c r="AG64" s="28">
        <f t="shared" si="19"/>
        <v>3269.0331335331334</v>
      </c>
      <c r="AH64" s="27">
        <f t="shared" si="28"/>
        <v>56.86363636363636</v>
      </c>
      <c r="AI64" s="28">
        <f t="shared" si="21"/>
        <v>23115.204662004664</v>
      </c>
      <c r="AJ64" s="27">
        <f t="shared" si="29"/>
        <v>0</v>
      </c>
      <c r="AK64" s="28">
        <f t="shared" si="20"/>
        <v>0</v>
      </c>
    </row>
    <row r="65" spans="1:38" x14ac:dyDescent="0.25">
      <c r="A65" s="3">
        <v>44055</v>
      </c>
      <c r="B65" s="53">
        <v>3</v>
      </c>
      <c r="C65" s="53">
        <v>6</v>
      </c>
      <c r="D65" s="2">
        <v>110</v>
      </c>
      <c r="E65" s="2">
        <v>720</v>
      </c>
      <c r="F65" s="56">
        <v>73</v>
      </c>
      <c r="G65" s="54">
        <v>0</v>
      </c>
      <c r="H65" s="57">
        <v>0</v>
      </c>
      <c r="I65" s="56">
        <v>2</v>
      </c>
      <c r="J65" s="56">
        <f>47-7</f>
        <v>40</v>
      </c>
      <c r="K65" s="58">
        <v>0</v>
      </c>
      <c r="L65" s="58">
        <v>4</v>
      </c>
      <c r="M65" s="54">
        <f>12</f>
        <v>12</v>
      </c>
      <c r="N65" s="59">
        <v>1</v>
      </c>
      <c r="O65" s="57">
        <v>0</v>
      </c>
      <c r="P65" s="57">
        <v>0</v>
      </c>
      <c r="Q65" s="60">
        <v>0</v>
      </c>
      <c r="R65" s="60">
        <v>0</v>
      </c>
      <c r="S65" s="10">
        <f t="shared" si="8"/>
        <v>146</v>
      </c>
      <c r="T65" s="16">
        <f t="shared" si="9"/>
        <v>0</v>
      </c>
      <c r="U65" s="22">
        <f t="shared" si="10"/>
        <v>0</v>
      </c>
      <c r="V65" s="10">
        <f t="shared" si="11"/>
        <v>13.09090909090909</v>
      </c>
      <c r="W65" s="10">
        <f t="shared" si="12"/>
        <v>261.81818181818181</v>
      </c>
      <c r="X65" s="12">
        <f t="shared" si="13"/>
        <v>0</v>
      </c>
      <c r="Y65" s="12">
        <f t="shared" si="14"/>
        <v>26.18181818181818</v>
      </c>
      <c r="Z65" s="16">
        <f t="shared" si="18"/>
        <v>78.545454545454547</v>
      </c>
      <c r="AA65" s="18">
        <f t="shared" si="22"/>
        <v>6.545454545454545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420.90909090909088</v>
      </c>
      <c r="AG65" s="28">
        <f t="shared" si="19"/>
        <v>3689.9422244422244</v>
      </c>
      <c r="AH65" s="27">
        <f t="shared" si="28"/>
        <v>85.090909090909093</v>
      </c>
      <c r="AI65" s="28">
        <f t="shared" si="21"/>
        <v>23200.295571095572</v>
      </c>
      <c r="AJ65" s="27">
        <f t="shared" si="29"/>
        <v>0</v>
      </c>
      <c r="AK65" s="28">
        <f t="shared" si="20"/>
        <v>0</v>
      </c>
    </row>
    <row r="66" spans="1:38" x14ac:dyDescent="0.25">
      <c r="A66" s="3">
        <v>44056</v>
      </c>
      <c r="B66" s="53">
        <v>3</v>
      </c>
      <c r="C66" s="53">
        <v>5</v>
      </c>
      <c r="D66" s="2">
        <v>110</v>
      </c>
      <c r="E66" s="2">
        <v>720</v>
      </c>
      <c r="F66" s="56">
        <v>179</v>
      </c>
      <c r="G66" s="54">
        <v>0</v>
      </c>
      <c r="H66" s="57">
        <v>0</v>
      </c>
      <c r="I66" s="56">
        <v>3</v>
      </c>
      <c r="J66" s="56">
        <f>29-3</f>
        <v>26</v>
      </c>
      <c r="K66" s="58">
        <v>0</v>
      </c>
      <c r="L66" s="58">
        <v>1</v>
      </c>
      <c r="M66" s="54">
        <v>12</v>
      </c>
      <c r="N66" s="59">
        <v>1</v>
      </c>
      <c r="O66" s="57">
        <v>0</v>
      </c>
      <c r="P66" s="57">
        <v>0</v>
      </c>
      <c r="Q66" s="60">
        <v>0</v>
      </c>
      <c r="R66" s="60">
        <v>0</v>
      </c>
      <c r="S66" s="10">
        <f t="shared" si="8"/>
        <v>298.33333333333331</v>
      </c>
      <c r="T66" s="16">
        <f t="shared" si="9"/>
        <v>0</v>
      </c>
      <c r="U66" s="22">
        <f t="shared" si="10"/>
        <v>0</v>
      </c>
      <c r="V66" s="10">
        <f t="shared" si="11"/>
        <v>19.636363636363637</v>
      </c>
      <c r="W66" s="10">
        <f t="shared" si="12"/>
        <v>170.18181818181819</v>
      </c>
      <c r="X66" s="12">
        <f t="shared" si="13"/>
        <v>0</v>
      </c>
      <c r="Y66" s="12">
        <f t="shared" si="14"/>
        <v>6.545454545454545</v>
      </c>
      <c r="Z66" s="16">
        <f t="shared" si="18"/>
        <v>78.545454545454547</v>
      </c>
      <c r="AA66" s="18">
        <f t="shared" si="22"/>
        <v>6.545454545454545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488.15151515151513</v>
      </c>
      <c r="AG66" s="28">
        <f t="shared" si="19"/>
        <v>4178.0937395937399</v>
      </c>
      <c r="AH66" s="27">
        <f t="shared" si="28"/>
        <v>85.090909090909093</v>
      </c>
      <c r="AI66" s="28">
        <f t="shared" si="21"/>
        <v>23285.38648018648</v>
      </c>
      <c r="AJ66" s="27">
        <f t="shared" si="29"/>
        <v>0</v>
      </c>
      <c r="AK66" s="28">
        <f t="shared" si="20"/>
        <v>0</v>
      </c>
    </row>
    <row r="67" spans="1:38" x14ac:dyDescent="0.25">
      <c r="A67" s="3">
        <v>44057</v>
      </c>
      <c r="B67" s="53">
        <v>3</v>
      </c>
      <c r="C67" s="53">
        <v>4</v>
      </c>
      <c r="D67" s="2">
        <v>110</v>
      </c>
      <c r="E67" s="2">
        <v>720</v>
      </c>
      <c r="F67" s="56">
        <v>125</v>
      </c>
      <c r="G67" s="54">
        <v>3</v>
      </c>
      <c r="H67" s="57">
        <v>0</v>
      </c>
      <c r="I67" s="56">
        <v>3</v>
      </c>
      <c r="J67" s="56">
        <f>26</f>
        <v>26</v>
      </c>
      <c r="K67" s="58">
        <v>1</v>
      </c>
      <c r="L67" s="58">
        <v>6</v>
      </c>
      <c r="M67" s="54">
        <f>12</f>
        <v>12</v>
      </c>
      <c r="N67" s="59">
        <v>0</v>
      </c>
      <c r="O67" s="57">
        <v>0</v>
      </c>
      <c r="P67" s="57">
        <v>0</v>
      </c>
      <c r="Q67" s="60">
        <v>0</v>
      </c>
      <c r="R67" s="60">
        <v>0</v>
      </c>
      <c r="S67" s="10">
        <f t="shared" si="8"/>
        <v>166.66666666666666</v>
      </c>
      <c r="T67" s="16">
        <f t="shared" si="9"/>
        <v>4</v>
      </c>
      <c r="U67" s="22">
        <f t="shared" si="10"/>
        <v>0</v>
      </c>
      <c r="V67" s="10">
        <f t="shared" si="11"/>
        <v>19.636363636363637</v>
      </c>
      <c r="W67" s="10">
        <f t="shared" si="12"/>
        <v>170.18181818181819</v>
      </c>
      <c r="X67" s="12">
        <f t="shared" si="13"/>
        <v>6.545454545454545</v>
      </c>
      <c r="Y67" s="12">
        <f t="shared" si="14"/>
        <v>39.272727272727273</v>
      </c>
      <c r="Z67" s="16">
        <f t="shared" si="18"/>
        <v>78.545454545454547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356.4848484848485</v>
      </c>
      <c r="AG67" s="28">
        <f t="shared" si="19"/>
        <v>4534.5785880785879</v>
      </c>
      <c r="AH67" s="27">
        <f t="shared" si="28"/>
        <v>82.545454545454547</v>
      </c>
      <c r="AI67" s="28">
        <f t="shared" si="21"/>
        <v>23367.931934731936</v>
      </c>
      <c r="AJ67" s="27">
        <f t="shared" si="29"/>
        <v>0</v>
      </c>
      <c r="AK67" s="28">
        <f t="shared" si="20"/>
        <v>0</v>
      </c>
    </row>
    <row r="68" spans="1:38" x14ac:dyDescent="0.25">
      <c r="A68" s="3">
        <v>44058</v>
      </c>
      <c r="B68" s="53">
        <v>4</v>
      </c>
      <c r="C68" s="53">
        <v>5</v>
      </c>
      <c r="D68" s="2">
        <v>110</v>
      </c>
      <c r="E68" s="2">
        <v>720</v>
      </c>
      <c r="F68" s="56">
        <v>155</v>
      </c>
      <c r="G68" s="54">
        <v>0</v>
      </c>
      <c r="H68" s="57">
        <v>0</v>
      </c>
      <c r="I68" s="56">
        <v>6</v>
      </c>
      <c r="J68" s="56">
        <f>35-6</f>
        <v>29</v>
      </c>
      <c r="K68" s="58">
        <v>0</v>
      </c>
      <c r="L68" s="58">
        <v>6</v>
      </c>
      <c r="M68" s="54">
        <v>6</v>
      </c>
      <c r="N68" s="59">
        <v>0</v>
      </c>
      <c r="O68" s="57">
        <v>0</v>
      </c>
      <c r="P68" s="57">
        <v>0</v>
      </c>
      <c r="Q68" s="60">
        <v>0</v>
      </c>
      <c r="R68" s="60">
        <v>0</v>
      </c>
      <c r="S68" s="10">
        <f t="shared" si="8"/>
        <v>193.75</v>
      </c>
      <c r="T68" s="16">
        <f t="shared" si="9"/>
        <v>0</v>
      </c>
      <c r="U68" s="22">
        <f t="shared" si="10"/>
        <v>0</v>
      </c>
      <c r="V68" s="10">
        <f t="shared" si="11"/>
        <v>39.272727272727273</v>
      </c>
      <c r="W68" s="10">
        <f t="shared" si="12"/>
        <v>189.81818181818181</v>
      </c>
      <c r="X68" s="12">
        <f t="shared" si="13"/>
        <v>0</v>
      </c>
      <c r="Y68" s="12">
        <f t="shared" si="14"/>
        <v>39.272727272727273</v>
      </c>
      <c r="Z68" s="16">
        <f t="shared" si="18"/>
        <v>39.272727272727273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422.84090909090912</v>
      </c>
      <c r="AG68" s="28">
        <f t="shared" si="19"/>
        <v>4957.4194971694969</v>
      </c>
      <c r="AH68" s="27">
        <f t="shared" ref="AH68:AH99" si="36">T68+Z68+AA68</f>
        <v>39.272727272727273</v>
      </c>
      <c r="AI68" s="28">
        <f t="shared" si="21"/>
        <v>23407.204662004664</v>
      </c>
      <c r="AJ68" s="27">
        <f t="shared" ref="AJ68:AJ99" si="37">U68+AB68+AC68</f>
        <v>0</v>
      </c>
      <c r="AK68" s="28">
        <f t="shared" si="20"/>
        <v>0</v>
      </c>
    </row>
    <row r="69" spans="1:38" x14ac:dyDescent="0.25">
      <c r="A69" s="3">
        <v>44059</v>
      </c>
      <c r="B69" s="53">
        <v>5</v>
      </c>
      <c r="C69" s="53">
        <v>10</v>
      </c>
      <c r="D69" s="2">
        <v>110</v>
      </c>
      <c r="E69" s="2">
        <v>720</v>
      </c>
      <c r="F69" s="56">
        <v>151</v>
      </c>
      <c r="G69" s="54">
        <v>0</v>
      </c>
      <c r="H69" s="57">
        <v>0</v>
      </c>
      <c r="I69" s="56">
        <v>3</v>
      </c>
      <c r="J69" s="56">
        <f>25-5</f>
        <v>20</v>
      </c>
      <c r="K69" s="58">
        <v>0</v>
      </c>
      <c r="L69" s="58">
        <v>6</v>
      </c>
      <c r="M69" s="54">
        <f>8-1</f>
        <v>7</v>
      </c>
      <c r="N69" s="59">
        <v>0</v>
      </c>
      <c r="O69" s="57">
        <v>0</v>
      </c>
      <c r="P69" s="57">
        <v>0</v>
      </c>
      <c r="Q69" s="60">
        <v>0</v>
      </c>
      <c r="R69" s="60">
        <v>0</v>
      </c>
      <c r="S69" s="10">
        <f t="shared" ref="S69:S116" si="38">IFERROR(($F69/$B69)*$C69,0)</f>
        <v>302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19.636363636363637</v>
      </c>
      <c r="W69" s="10">
        <f t="shared" ref="W69:W116" si="42">IFERROR(($J69/$D69)*$E69,)</f>
        <v>130.90909090909091</v>
      </c>
      <c r="X69" s="12">
        <f t="shared" ref="X69:X116" si="43">IFERROR(($K69/$D69)*$E69,)</f>
        <v>0</v>
      </c>
      <c r="Y69" s="12">
        <f t="shared" ref="Y69:Y116" si="44">IFERROR(($L69/$D69)*$E69,)</f>
        <v>39.272727272727273</v>
      </c>
      <c r="Z69" s="16">
        <f t="shared" ref="Z69:Z116" si="45">IFERROR(($M69/$D69)*$E69,)</f>
        <v>45.818181818181813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452.5454545454545</v>
      </c>
      <c r="AG69" s="28">
        <f t="shared" si="19"/>
        <v>5409.9649517149519</v>
      </c>
      <c r="AH69" s="27">
        <f t="shared" si="36"/>
        <v>45.818181818181813</v>
      </c>
      <c r="AI69" s="28">
        <f t="shared" si="21"/>
        <v>23453.022843822844</v>
      </c>
      <c r="AJ69" s="27">
        <f t="shared" si="37"/>
        <v>0</v>
      </c>
      <c r="AK69" s="28">
        <f t="shared" si="20"/>
        <v>0</v>
      </c>
      <c r="AL69" s="2" t="s">
        <v>29</v>
      </c>
    </row>
    <row r="70" spans="1:38" x14ac:dyDescent="0.25">
      <c r="A70" s="3">
        <v>44060</v>
      </c>
      <c r="B70" s="53">
        <v>3</v>
      </c>
      <c r="C70" s="53">
        <v>5</v>
      </c>
      <c r="D70" s="2">
        <v>110</v>
      </c>
      <c r="E70" s="2">
        <v>720</v>
      </c>
      <c r="F70" s="56">
        <v>245</v>
      </c>
      <c r="G70" s="54">
        <v>0</v>
      </c>
      <c r="H70" s="57">
        <v>0</v>
      </c>
      <c r="I70" s="56">
        <v>3</v>
      </c>
      <c r="J70" s="56">
        <f>22-5</f>
        <v>17</v>
      </c>
      <c r="K70" s="58">
        <v>0</v>
      </c>
      <c r="L70" s="58">
        <v>5</v>
      </c>
      <c r="M70" s="54">
        <f>6</f>
        <v>6</v>
      </c>
      <c r="N70" s="59">
        <v>1</v>
      </c>
      <c r="O70" s="57">
        <v>0</v>
      </c>
      <c r="P70" s="57">
        <v>0</v>
      </c>
      <c r="Q70" s="60">
        <v>0</v>
      </c>
      <c r="R70" s="60">
        <v>0</v>
      </c>
      <c r="S70" s="10">
        <f t="shared" si="38"/>
        <v>408.33333333333337</v>
      </c>
      <c r="T70" s="16">
        <f t="shared" si="39"/>
        <v>0</v>
      </c>
      <c r="U70" s="22">
        <f t="shared" si="40"/>
        <v>0</v>
      </c>
      <c r="V70" s="10">
        <f t="shared" si="41"/>
        <v>19.636363636363637</v>
      </c>
      <c r="W70" s="10">
        <f t="shared" si="42"/>
        <v>111.27272727272727</v>
      </c>
      <c r="X70" s="12">
        <f t="shared" si="43"/>
        <v>0</v>
      </c>
      <c r="Y70" s="12">
        <f t="shared" si="44"/>
        <v>32.727272727272727</v>
      </c>
      <c r="Z70" s="16">
        <f t="shared" si="45"/>
        <v>39.272727272727273</v>
      </c>
      <c r="AA70" s="18">
        <f t="shared" si="30"/>
        <v>6.545454545454545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539.24242424242425</v>
      </c>
      <c r="AG70" s="28">
        <f t="shared" si="19"/>
        <v>5949.2073759573759</v>
      </c>
      <c r="AH70" s="27">
        <f t="shared" si="36"/>
        <v>45.81818181818182</v>
      </c>
      <c r="AI70" s="28">
        <f t="shared" ref="AI70:AI116" si="46">AH70+AI69</f>
        <v>23498.841025641024</v>
      </c>
      <c r="AJ70" s="27">
        <f t="shared" si="37"/>
        <v>0</v>
      </c>
      <c r="AK70" s="28">
        <f t="shared" ref="AK70:AK116" si="47">AJ70+AK69</f>
        <v>0</v>
      </c>
    </row>
    <row r="71" spans="1:38" x14ac:dyDescent="0.25">
      <c r="A71" s="3">
        <v>44061</v>
      </c>
      <c r="B71" s="53">
        <v>2</v>
      </c>
      <c r="C71" s="53">
        <v>6</v>
      </c>
      <c r="D71" s="2">
        <v>110</v>
      </c>
      <c r="E71" s="2">
        <v>720</v>
      </c>
      <c r="F71" s="56">
        <v>290</v>
      </c>
      <c r="G71" s="54">
        <v>10</v>
      </c>
      <c r="H71" s="57">
        <v>0</v>
      </c>
      <c r="I71" s="56">
        <v>1</v>
      </c>
      <c r="J71" s="56">
        <f>30-4</f>
        <v>26</v>
      </c>
      <c r="K71" s="58">
        <v>0</v>
      </c>
      <c r="L71" s="58">
        <v>0</v>
      </c>
      <c r="M71" s="54">
        <f>5</f>
        <v>5</v>
      </c>
      <c r="N71" s="59">
        <v>0</v>
      </c>
      <c r="O71" s="57">
        <v>0</v>
      </c>
      <c r="P71" s="57">
        <v>0</v>
      </c>
      <c r="Q71" s="60">
        <v>0</v>
      </c>
      <c r="R71" s="60">
        <v>0</v>
      </c>
      <c r="S71" s="10">
        <f t="shared" si="38"/>
        <v>870</v>
      </c>
      <c r="T71" s="16">
        <f t="shared" si="39"/>
        <v>30</v>
      </c>
      <c r="U71" s="22">
        <f t="shared" si="40"/>
        <v>0</v>
      </c>
      <c r="V71" s="10">
        <f t="shared" si="41"/>
        <v>6.545454545454545</v>
      </c>
      <c r="W71" s="10">
        <f t="shared" si="42"/>
        <v>170.18181818181819</v>
      </c>
      <c r="X71" s="12">
        <f t="shared" si="43"/>
        <v>0</v>
      </c>
      <c r="Y71" s="12">
        <f t="shared" si="44"/>
        <v>0</v>
      </c>
      <c r="Z71" s="16">
        <f t="shared" si="45"/>
        <v>32.727272727272727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1046.7272727272727</v>
      </c>
      <c r="AG71" s="28">
        <f t="shared" si="19"/>
        <v>6995.9346486846489</v>
      </c>
      <c r="AH71" s="27">
        <f t="shared" si="36"/>
        <v>62.727272727272727</v>
      </c>
      <c r="AI71" s="28">
        <f t="shared" si="46"/>
        <v>23561.568298368296</v>
      </c>
      <c r="AJ71" s="27">
        <f t="shared" si="37"/>
        <v>0</v>
      </c>
      <c r="AK71" s="28">
        <f t="shared" si="47"/>
        <v>0</v>
      </c>
    </row>
    <row r="72" spans="1:38" x14ac:dyDescent="0.25">
      <c r="A72" s="3">
        <v>44062</v>
      </c>
      <c r="B72" s="53">
        <v>4</v>
      </c>
      <c r="C72" s="53">
        <v>6</v>
      </c>
      <c r="D72" s="2">
        <v>110</v>
      </c>
      <c r="E72" s="2">
        <v>720</v>
      </c>
      <c r="F72" s="56">
        <v>408</v>
      </c>
      <c r="G72" s="54">
        <v>0</v>
      </c>
      <c r="H72" s="57">
        <v>0</v>
      </c>
      <c r="I72" s="56">
        <v>2</v>
      </c>
      <c r="J72" s="56">
        <f>14-5</f>
        <v>9</v>
      </c>
      <c r="K72" s="58">
        <v>0</v>
      </c>
      <c r="L72" s="58">
        <v>-4</v>
      </c>
      <c r="M72" s="54">
        <f>9</f>
        <v>9</v>
      </c>
      <c r="N72" s="59">
        <v>0</v>
      </c>
      <c r="O72" s="57">
        <v>0</v>
      </c>
      <c r="P72" s="57">
        <v>0</v>
      </c>
      <c r="Q72" s="60">
        <v>0</v>
      </c>
      <c r="R72" s="60">
        <v>0</v>
      </c>
      <c r="S72" s="10">
        <f t="shared" si="38"/>
        <v>612</v>
      </c>
      <c r="T72" s="16">
        <f t="shared" si="39"/>
        <v>0</v>
      </c>
      <c r="U72" s="22">
        <f t="shared" si="40"/>
        <v>0</v>
      </c>
      <c r="V72" s="10">
        <f t="shared" si="41"/>
        <v>13.09090909090909</v>
      </c>
      <c r="W72" s="10">
        <f t="shared" si="42"/>
        <v>58.909090909090907</v>
      </c>
      <c r="X72" s="12">
        <f t="shared" si="43"/>
        <v>0</v>
      </c>
      <c r="Y72" s="12">
        <f t="shared" si="44"/>
        <v>-26.18181818181818</v>
      </c>
      <c r="Z72" s="16">
        <f t="shared" si="45"/>
        <v>58.909090909090907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684</v>
      </c>
      <c r="AG72" s="28">
        <f t="shared" si="19"/>
        <v>7679.9346486846489</v>
      </c>
      <c r="AH72" s="27">
        <f t="shared" si="36"/>
        <v>58.909090909090907</v>
      </c>
      <c r="AI72" s="28">
        <f t="shared" si="46"/>
        <v>23620.477389277388</v>
      </c>
      <c r="AJ72" s="27">
        <f t="shared" si="37"/>
        <v>0</v>
      </c>
      <c r="AK72" s="28">
        <f t="shared" si="47"/>
        <v>0</v>
      </c>
    </row>
    <row r="73" spans="1:38" x14ac:dyDescent="0.25">
      <c r="A73" s="3">
        <v>44063</v>
      </c>
      <c r="B73" s="53">
        <v>2</v>
      </c>
      <c r="C73" s="53">
        <v>7</v>
      </c>
      <c r="D73" s="2">
        <v>110</v>
      </c>
      <c r="E73" s="2">
        <v>720</v>
      </c>
      <c r="F73" s="56">
        <v>134</v>
      </c>
      <c r="G73" s="54">
        <v>0</v>
      </c>
      <c r="H73" s="57">
        <v>0</v>
      </c>
      <c r="I73" s="56">
        <v>5</v>
      </c>
      <c r="J73" s="56">
        <f>49-11</f>
        <v>38</v>
      </c>
      <c r="K73" s="58">
        <v>0</v>
      </c>
      <c r="L73" s="58">
        <v>4</v>
      </c>
      <c r="M73" s="54">
        <v>6</v>
      </c>
      <c r="N73" s="59">
        <v>0</v>
      </c>
      <c r="O73" s="57">
        <v>0</v>
      </c>
      <c r="P73" s="57">
        <v>0</v>
      </c>
      <c r="Q73" s="60">
        <v>0</v>
      </c>
      <c r="R73" s="60">
        <v>0</v>
      </c>
      <c r="S73" s="10">
        <f t="shared" si="38"/>
        <v>469</v>
      </c>
      <c r="T73" s="16">
        <f t="shared" si="39"/>
        <v>0</v>
      </c>
      <c r="U73" s="22">
        <f t="shared" si="40"/>
        <v>0</v>
      </c>
      <c r="V73" s="10">
        <f t="shared" si="41"/>
        <v>32.727272727272727</v>
      </c>
      <c r="W73" s="10">
        <f t="shared" si="42"/>
        <v>248.72727272727272</v>
      </c>
      <c r="X73" s="12">
        <f t="shared" si="43"/>
        <v>0</v>
      </c>
      <c r="Y73" s="12">
        <f t="shared" si="44"/>
        <v>26.18181818181818</v>
      </c>
      <c r="Z73" s="16">
        <f t="shared" si="45"/>
        <v>39.272727272727273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750.4545454545455</v>
      </c>
      <c r="AG73" s="28">
        <f t="shared" ref="AG73:AG116" si="48">AF73+AG72</f>
        <v>8430.3891941391939</v>
      </c>
      <c r="AH73" s="27">
        <f t="shared" si="36"/>
        <v>39.272727272727273</v>
      </c>
      <c r="AI73" s="28">
        <f t="shared" si="46"/>
        <v>23659.750116550116</v>
      </c>
      <c r="AJ73" s="27">
        <f t="shared" si="37"/>
        <v>0</v>
      </c>
      <c r="AK73" s="28">
        <f t="shared" si="47"/>
        <v>0</v>
      </c>
    </row>
    <row r="74" spans="1:38" x14ac:dyDescent="0.25">
      <c r="A74" s="3">
        <v>44064</v>
      </c>
      <c r="B74" s="53">
        <v>4</v>
      </c>
      <c r="C74" s="53">
        <v>7</v>
      </c>
      <c r="D74" s="2">
        <v>110</v>
      </c>
      <c r="E74" s="2">
        <v>720</v>
      </c>
      <c r="F74" s="56">
        <v>637</v>
      </c>
      <c r="G74" s="54">
        <v>3</v>
      </c>
      <c r="H74" s="57">
        <v>0</v>
      </c>
      <c r="I74" s="56">
        <v>2</v>
      </c>
      <c r="J74" s="56">
        <f>39-5</f>
        <v>34</v>
      </c>
      <c r="K74" s="58">
        <v>0</v>
      </c>
      <c r="L74" s="58">
        <f>1-1</f>
        <v>0</v>
      </c>
      <c r="M74" s="54">
        <v>2</v>
      </c>
      <c r="N74" s="59">
        <v>0</v>
      </c>
      <c r="O74" s="57">
        <v>0</v>
      </c>
      <c r="P74" s="57">
        <v>0</v>
      </c>
      <c r="Q74" s="60">
        <v>0</v>
      </c>
      <c r="R74" s="60">
        <v>0</v>
      </c>
      <c r="S74" s="10">
        <f t="shared" si="38"/>
        <v>1114.75</v>
      </c>
      <c r="T74" s="16">
        <f t="shared" si="39"/>
        <v>5.25</v>
      </c>
      <c r="U74" s="22">
        <f t="shared" si="40"/>
        <v>0</v>
      </c>
      <c r="V74" s="10">
        <f t="shared" si="41"/>
        <v>13.09090909090909</v>
      </c>
      <c r="W74" s="10">
        <f t="shared" si="42"/>
        <v>222.54545454545453</v>
      </c>
      <c r="X74" s="12">
        <f t="shared" si="43"/>
        <v>0</v>
      </c>
      <c r="Y74" s="12">
        <f t="shared" si="44"/>
        <v>0</v>
      </c>
      <c r="Z74" s="16">
        <f t="shared" si="45"/>
        <v>13.09090909090909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1350.3863636363635</v>
      </c>
      <c r="AG74" s="28">
        <f t="shared" si="48"/>
        <v>9780.7755577755579</v>
      </c>
      <c r="AH74" s="27">
        <f t="shared" si="36"/>
        <v>18.34090909090909</v>
      </c>
      <c r="AI74" s="28">
        <f t="shared" si="46"/>
        <v>23678.091025641024</v>
      </c>
      <c r="AJ74" s="27">
        <f t="shared" si="37"/>
        <v>0</v>
      </c>
      <c r="AK74" s="28">
        <f t="shared" si="47"/>
        <v>0</v>
      </c>
    </row>
    <row r="75" spans="1:38" x14ac:dyDescent="0.25">
      <c r="A75" s="3">
        <v>44065</v>
      </c>
      <c r="B75" s="53">
        <v>1</v>
      </c>
      <c r="C75" s="53">
        <v>3</v>
      </c>
      <c r="D75" s="2">
        <v>110</v>
      </c>
      <c r="E75" s="2">
        <v>720</v>
      </c>
      <c r="F75" s="56">
        <v>34</v>
      </c>
      <c r="G75" s="54">
        <v>0</v>
      </c>
      <c r="H75" s="57">
        <v>0</v>
      </c>
      <c r="I75" s="56">
        <v>8</v>
      </c>
      <c r="J75" s="56">
        <f>80-18</f>
        <v>62</v>
      </c>
      <c r="K75" s="58">
        <v>0</v>
      </c>
      <c r="L75" s="58">
        <f>4-4</f>
        <v>0</v>
      </c>
      <c r="M75" s="54">
        <v>3</v>
      </c>
      <c r="N75" s="59">
        <v>0</v>
      </c>
      <c r="O75" s="57">
        <v>0</v>
      </c>
      <c r="P75" s="57">
        <v>0</v>
      </c>
      <c r="Q75" s="60">
        <v>0</v>
      </c>
      <c r="R75" s="60">
        <v>0</v>
      </c>
      <c r="S75" s="10">
        <f t="shared" si="38"/>
        <v>102</v>
      </c>
      <c r="T75" s="16">
        <f t="shared" si="39"/>
        <v>0</v>
      </c>
      <c r="U75" s="22">
        <f t="shared" si="40"/>
        <v>0</v>
      </c>
      <c r="V75" s="10">
        <f t="shared" si="41"/>
        <v>52.36363636363636</v>
      </c>
      <c r="W75" s="10">
        <f t="shared" si="42"/>
        <v>405.81818181818181</v>
      </c>
      <c r="X75" s="12">
        <f t="shared" si="43"/>
        <v>0</v>
      </c>
      <c r="Y75" s="12">
        <f t="shared" si="44"/>
        <v>0</v>
      </c>
      <c r="Z75" s="16">
        <f t="shared" si="45"/>
        <v>19.636363636363637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560.18181818181824</v>
      </c>
      <c r="AG75" s="28">
        <f t="shared" si="48"/>
        <v>10340.957375957376</v>
      </c>
      <c r="AH75" s="27">
        <f t="shared" si="36"/>
        <v>19.636363636363637</v>
      </c>
      <c r="AI75" s="28">
        <f t="shared" si="46"/>
        <v>23697.727389277388</v>
      </c>
      <c r="AJ75" s="27">
        <f t="shared" si="37"/>
        <v>0</v>
      </c>
      <c r="AK75" s="28">
        <f t="shared" si="47"/>
        <v>0</v>
      </c>
    </row>
    <row r="76" spans="1:38" x14ac:dyDescent="0.25">
      <c r="A76" s="3">
        <v>44066</v>
      </c>
      <c r="B76" s="53">
        <v>3</v>
      </c>
      <c r="C76" s="53">
        <v>5</v>
      </c>
      <c r="D76" s="2">
        <v>110</v>
      </c>
      <c r="E76" s="2">
        <v>720</v>
      </c>
      <c r="F76" s="56">
        <v>340</v>
      </c>
      <c r="G76" s="54">
        <v>20</v>
      </c>
      <c r="H76" s="57">
        <v>0</v>
      </c>
      <c r="I76" s="56">
        <v>2</v>
      </c>
      <c r="J76" s="56">
        <f>45-1</f>
        <v>44</v>
      </c>
      <c r="K76" s="58">
        <v>0</v>
      </c>
      <c r="L76" s="58">
        <f>7-2</f>
        <v>5</v>
      </c>
      <c r="M76" s="54">
        <f>9</f>
        <v>9</v>
      </c>
      <c r="N76" s="59">
        <v>1</v>
      </c>
      <c r="O76" s="57">
        <v>0</v>
      </c>
      <c r="P76" s="57">
        <v>0</v>
      </c>
      <c r="Q76" s="60">
        <v>0</v>
      </c>
      <c r="R76" s="60">
        <v>0</v>
      </c>
      <c r="S76" s="10">
        <f t="shared" si="38"/>
        <v>566.66666666666663</v>
      </c>
      <c r="T76" s="16">
        <f t="shared" si="39"/>
        <v>33.333333333333336</v>
      </c>
      <c r="U76" s="22">
        <f t="shared" si="40"/>
        <v>0</v>
      </c>
      <c r="V76" s="10">
        <f t="shared" si="41"/>
        <v>13.09090909090909</v>
      </c>
      <c r="W76" s="10">
        <f t="shared" si="42"/>
        <v>288</v>
      </c>
      <c r="X76" s="12">
        <f t="shared" si="43"/>
        <v>0</v>
      </c>
      <c r="Y76" s="12">
        <f t="shared" si="44"/>
        <v>32.727272727272727</v>
      </c>
      <c r="Z76" s="16">
        <f t="shared" si="45"/>
        <v>58.909090909090907</v>
      </c>
      <c r="AA76" s="18">
        <f t="shared" si="30"/>
        <v>6.545454545454545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867.75757575757575</v>
      </c>
      <c r="AG76" s="28">
        <f t="shared" si="48"/>
        <v>11208.714951714952</v>
      </c>
      <c r="AH76" s="27">
        <f t="shared" si="36"/>
        <v>98.787878787878796</v>
      </c>
      <c r="AI76" s="28">
        <f t="shared" si="46"/>
        <v>23796.515268065268</v>
      </c>
      <c r="AJ76" s="27">
        <f t="shared" si="37"/>
        <v>0</v>
      </c>
      <c r="AK76" s="28">
        <f t="shared" si="47"/>
        <v>0</v>
      </c>
    </row>
    <row r="77" spans="1:38" x14ac:dyDescent="0.25">
      <c r="A77" s="3">
        <v>44067</v>
      </c>
      <c r="B77" s="53">
        <v>3</v>
      </c>
      <c r="C77" s="53">
        <v>4</v>
      </c>
      <c r="D77" s="2">
        <v>110</v>
      </c>
      <c r="E77" s="2">
        <v>720</v>
      </c>
      <c r="F77" s="73">
        <v>111</v>
      </c>
      <c r="G77" s="74">
        <v>0</v>
      </c>
      <c r="H77" s="75">
        <v>0</v>
      </c>
      <c r="I77" s="56">
        <v>8</v>
      </c>
      <c r="J77" s="56">
        <f>60-5</f>
        <v>55</v>
      </c>
      <c r="K77" s="58">
        <v>4</v>
      </c>
      <c r="L77" s="58">
        <v>0</v>
      </c>
      <c r="M77" s="54">
        <v>4</v>
      </c>
      <c r="N77" s="59">
        <v>0</v>
      </c>
      <c r="O77" s="57">
        <v>0</v>
      </c>
      <c r="P77" s="57">
        <v>0</v>
      </c>
      <c r="Q77" s="60">
        <v>0</v>
      </c>
      <c r="R77" s="60">
        <v>0</v>
      </c>
      <c r="S77" s="10">
        <f t="shared" si="38"/>
        <v>148</v>
      </c>
      <c r="T77" s="16">
        <f t="shared" si="39"/>
        <v>0</v>
      </c>
      <c r="U77" s="22">
        <f t="shared" si="40"/>
        <v>0</v>
      </c>
      <c r="V77" s="10">
        <f t="shared" si="41"/>
        <v>52.36363636363636</v>
      </c>
      <c r="W77" s="10">
        <f t="shared" si="42"/>
        <v>360</v>
      </c>
      <c r="X77" s="12">
        <f t="shared" si="43"/>
        <v>26.18181818181818</v>
      </c>
      <c r="Y77" s="12">
        <f t="shared" si="44"/>
        <v>0</v>
      </c>
      <c r="Z77" s="16">
        <f t="shared" si="45"/>
        <v>26.18181818181818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560.36363636363637</v>
      </c>
      <c r="AG77" s="28">
        <f t="shared" si="48"/>
        <v>11769.078588078588</v>
      </c>
      <c r="AH77" s="27">
        <f t="shared" si="36"/>
        <v>26.18181818181818</v>
      </c>
      <c r="AI77" s="28">
        <f t="shared" si="46"/>
        <v>23822.697086247088</v>
      </c>
      <c r="AJ77" s="27">
        <f t="shared" si="37"/>
        <v>0</v>
      </c>
      <c r="AK77" s="28">
        <f t="shared" si="47"/>
        <v>0</v>
      </c>
    </row>
    <row r="78" spans="1:38" x14ac:dyDescent="0.25">
      <c r="A78" s="3">
        <v>44068</v>
      </c>
      <c r="B78" s="53">
        <v>4</v>
      </c>
      <c r="C78" s="53">
        <v>8</v>
      </c>
      <c r="D78" s="2">
        <v>110</v>
      </c>
      <c r="E78" s="2">
        <v>720</v>
      </c>
      <c r="F78" s="73">
        <v>263</v>
      </c>
      <c r="G78" s="74">
        <v>0</v>
      </c>
      <c r="H78" s="75">
        <v>0</v>
      </c>
      <c r="I78" s="73">
        <f>8</f>
        <v>8</v>
      </c>
      <c r="J78" s="56">
        <f>98-3</f>
        <v>95</v>
      </c>
      <c r="K78" s="58">
        <v>0</v>
      </c>
      <c r="L78" s="58">
        <f>6</f>
        <v>6</v>
      </c>
      <c r="M78" s="54">
        <v>1</v>
      </c>
      <c r="N78" s="59">
        <v>0</v>
      </c>
      <c r="O78" s="57">
        <v>0</v>
      </c>
      <c r="P78" s="57">
        <v>0</v>
      </c>
      <c r="Q78" s="60">
        <v>0</v>
      </c>
      <c r="R78" s="60">
        <v>0</v>
      </c>
      <c r="S78" s="10">
        <f t="shared" si="38"/>
        <v>526</v>
      </c>
      <c r="T78" s="16">
        <f t="shared" si="39"/>
        <v>0</v>
      </c>
      <c r="U78" s="22">
        <f t="shared" si="40"/>
        <v>0</v>
      </c>
      <c r="V78" s="10">
        <f t="shared" si="41"/>
        <v>52.36363636363636</v>
      </c>
      <c r="W78" s="10">
        <f t="shared" si="42"/>
        <v>621.81818181818187</v>
      </c>
      <c r="X78" s="12">
        <f t="shared" si="43"/>
        <v>0</v>
      </c>
      <c r="Y78" s="12">
        <f t="shared" si="44"/>
        <v>39.272727272727273</v>
      </c>
      <c r="Z78" s="16">
        <f t="shared" si="45"/>
        <v>6.545454545454545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1200.1818181818182</v>
      </c>
      <c r="AG78" s="28">
        <f t="shared" si="48"/>
        <v>12969.260406260406</v>
      </c>
      <c r="AH78" s="27">
        <f t="shared" si="36"/>
        <v>6.545454545454545</v>
      </c>
      <c r="AI78" s="28">
        <f t="shared" si="46"/>
        <v>23829.242540792544</v>
      </c>
      <c r="AJ78" s="27">
        <f t="shared" si="37"/>
        <v>0</v>
      </c>
      <c r="AK78" s="28">
        <f t="shared" si="47"/>
        <v>0</v>
      </c>
    </row>
    <row r="79" spans="1:38" x14ac:dyDescent="0.25">
      <c r="A79" s="3">
        <v>44069</v>
      </c>
      <c r="B79" s="53">
        <v>5</v>
      </c>
      <c r="C79" s="53">
        <v>8</v>
      </c>
      <c r="D79" s="2">
        <v>110</v>
      </c>
      <c r="E79" s="2">
        <v>720</v>
      </c>
      <c r="F79" s="73">
        <v>487</v>
      </c>
      <c r="G79" s="74">
        <v>0</v>
      </c>
      <c r="H79" s="75">
        <v>0</v>
      </c>
      <c r="I79" s="73">
        <f>4</f>
        <v>4</v>
      </c>
      <c r="J79" s="56">
        <f>66-4</f>
        <v>62</v>
      </c>
      <c r="K79" s="58">
        <v>0</v>
      </c>
      <c r="L79" s="58">
        <f>8</f>
        <v>8</v>
      </c>
      <c r="M79" s="54">
        <v>0</v>
      </c>
      <c r="N79" s="59">
        <v>0</v>
      </c>
      <c r="O79" s="57">
        <v>0</v>
      </c>
      <c r="P79" s="57">
        <v>0</v>
      </c>
      <c r="Q79" s="60">
        <v>0</v>
      </c>
      <c r="R79" s="60">
        <v>0</v>
      </c>
      <c r="S79" s="10">
        <f t="shared" si="38"/>
        <v>779.2</v>
      </c>
      <c r="T79" s="16">
        <f t="shared" si="39"/>
        <v>0</v>
      </c>
      <c r="U79" s="22">
        <f t="shared" si="40"/>
        <v>0</v>
      </c>
      <c r="V79" s="10">
        <f t="shared" si="41"/>
        <v>26.18181818181818</v>
      </c>
      <c r="W79" s="10">
        <f t="shared" si="42"/>
        <v>405.81818181818181</v>
      </c>
      <c r="X79" s="12">
        <f t="shared" si="43"/>
        <v>0</v>
      </c>
      <c r="Y79" s="12">
        <f t="shared" si="44"/>
        <v>52.36363636363636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1211.2</v>
      </c>
      <c r="AG79" s="28">
        <f t="shared" si="48"/>
        <v>14180.460406260407</v>
      </c>
      <c r="AH79" s="27">
        <f t="shared" si="36"/>
        <v>0</v>
      </c>
      <c r="AI79" s="28">
        <f t="shared" si="46"/>
        <v>23829.242540792544</v>
      </c>
      <c r="AJ79" s="27">
        <f t="shared" si="37"/>
        <v>0</v>
      </c>
      <c r="AK79" s="28">
        <f t="shared" si="47"/>
        <v>0</v>
      </c>
    </row>
    <row r="80" spans="1:38" x14ac:dyDescent="0.25">
      <c r="A80" s="3">
        <v>44070</v>
      </c>
      <c r="B80" s="53">
        <v>5</v>
      </c>
      <c r="C80" s="53">
        <v>6</v>
      </c>
      <c r="D80" s="2">
        <v>110</v>
      </c>
      <c r="E80" s="2">
        <v>720</v>
      </c>
      <c r="F80" s="73">
        <v>802</v>
      </c>
      <c r="G80" s="74">
        <v>0</v>
      </c>
      <c r="H80" s="75">
        <v>0</v>
      </c>
      <c r="I80" s="73">
        <f>6</f>
        <v>6</v>
      </c>
      <c r="J80" s="56">
        <f>40</f>
        <v>40</v>
      </c>
      <c r="K80" s="58">
        <v>1</v>
      </c>
      <c r="L80" s="58">
        <f>2</f>
        <v>2</v>
      </c>
      <c r="M80" s="54">
        <v>0</v>
      </c>
      <c r="N80" s="59">
        <v>0</v>
      </c>
      <c r="O80" s="57">
        <v>0</v>
      </c>
      <c r="P80" s="57">
        <v>0</v>
      </c>
      <c r="Q80" s="60">
        <v>0</v>
      </c>
      <c r="R80" s="60">
        <v>0</v>
      </c>
      <c r="S80" s="10">
        <f t="shared" si="38"/>
        <v>962.40000000000009</v>
      </c>
      <c r="T80" s="16">
        <f t="shared" si="39"/>
        <v>0</v>
      </c>
      <c r="U80" s="22">
        <f t="shared" si="40"/>
        <v>0</v>
      </c>
      <c r="V80" s="10">
        <f t="shared" si="41"/>
        <v>39.272727272727273</v>
      </c>
      <c r="W80" s="10">
        <f t="shared" si="42"/>
        <v>261.81818181818181</v>
      </c>
      <c r="X80" s="12">
        <f t="shared" si="43"/>
        <v>6.545454545454545</v>
      </c>
      <c r="Y80" s="12">
        <f t="shared" si="44"/>
        <v>13.09090909090909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1263.4909090909091</v>
      </c>
      <c r="AG80" s="28">
        <f t="shared" si="48"/>
        <v>15443.951315351316</v>
      </c>
      <c r="AH80" s="27">
        <f t="shared" si="36"/>
        <v>0</v>
      </c>
      <c r="AI80" s="28">
        <f t="shared" si="46"/>
        <v>23829.242540792544</v>
      </c>
      <c r="AJ80" s="27">
        <f t="shared" si="37"/>
        <v>0</v>
      </c>
      <c r="AK80" s="28">
        <f t="shared" si="47"/>
        <v>0</v>
      </c>
    </row>
    <row r="81" spans="1:37" x14ac:dyDescent="0.25">
      <c r="A81" s="3">
        <v>44071</v>
      </c>
      <c r="B81" s="53"/>
      <c r="D81" s="2">
        <v>110</v>
      </c>
      <c r="E81" s="2">
        <v>720</v>
      </c>
      <c r="F81" s="73"/>
      <c r="G81" s="74"/>
      <c r="H81" s="75"/>
      <c r="I81" s="73"/>
      <c r="J81" s="56"/>
      <c r="K81" s="58"/>
      <c r="L81" s="58"/>
      <c r="M81" s="54"/>
      <c r="N81" s="59"/>
      <c r="O81" s="57"/>
      <c r="P81" s="57"/>
      <c r="Q81" s="60"/>
      <c r="R81" s="60"/>
      <c r="S81" s="10">
        <f t="shared" si="38"/>
        <v>0</v>
      </c>
      <c r="T81" s="16">
        <f t="shared" si="39"/>
        <v>0</v>
      </c>
      <c r="U81" s="22">
        <f t="shared" si="40"/>
        <v>0</v>
      </c>
      <c r="V81" s="10">
        <f t="shared" si="41"/>
        <v>0</v>
      </c>
      <c r="W81" s="10">
        <f t="shared" si="42"/>
        <v>0</v>
      </c>
      <c r="X81" s="12">
        <f t="shared" si="43"/>
        <v>0</v>
      </c>
      <c r="Y81" s="12">
        <f t="shared" si="44"/>
        <v>0</v>
      </c>
      <c r="Z81" s="16">
        <f t="shared" si="45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0</v>
      </c>
      <c r="AG81" s="28">
        <f t="shared" si="48"/>
        <v>15443.951315351316</v>
      </c>
      <c r="AH81" s="27">
        <f t="shared" si="36"/>
        <v>0</v>
      </c>
      <c r="AI81" s="28">
        <f t="shared" si="46"/>
        <v>23829.242540792544</v>
      </c>
      <c r="AJ81" s="27">
        <f t="shared" si="37"/>
        <v>0</v>
      </c>
      <c r="AK81" s="28">
        <f t="shared" si="47"/>
        <v>0</v>
      </c>
    </row>
    <row r="82" spans="1:37" x14ac:dyDescent="0.25">
      <c r="A82" s="3">
        <v>44072</v>
      </c>
      <c r="B82" s="53"/>
      <c r="D82" s="2">
        <v>110</v>
      </c>
      <c r="E82" s="2">
        <v>720</v>
      </c>
      <c r="F82" s="73"/>
      <c r="G82" s="74"/>
      <c r="H82" s="75"/>
      <c r="I82" s="73"/>
      <c r="J82" s="56"/>
      <c r="K82" s="58"/>
      <c r="L82" s="58"/>
      <c r="M82" s="54"/>
      <c r="N82" s="59"/>
      <c r="O82" s="57"/>
      <c r="P82" s="57"/>
      <c r="Q82" s="60"/>
      <c r="R82" s="60"/>
      <c r="S82" s="10">
        <f t="shared" si="38"/>
        <v>0</v>
      </c>
      <c r="T82" s="16">
        <f t="shared" si="39"/>
        <v>0</v>
      </c>
      <c r="U82" s="22">
        <f t="shared" si="40"/>
        <v>0</v>
      </c>
      <c r="V82" s="10">
        <f t="shared" si="41"/>
        <v>0</v>
      </c>
      <c r="W82" s="10">
        <f t="shared" si="42"/>
        <v>0</v>
      </c>
      <c r="X82" s="12">
        <f t="shared" si="43"/>
        <v>0</v>
      </c>
      <c r="Y82" s="12">
        <f t="shared" si="44"/>
        <v>0</v>
      </c>
      <c r="Z82" s="16">
        <f t="shared" si="45"/>
        <v>0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0</v>
      </c>
      <c r="AG82" s="28">
        <f t="shared" si="48"/>
        <v>15443.951315351316</v>
      </c>
      <c r="AH82" s="27">
        <f t="shared" si="36"/>
        <v>0</v>
      </c>
      <c r="AI82" s="28">
        <f t="shared" si="46"/>
        <v>23829.242540792544</v>
      </c>
      <c r="AJ82" s="27">
        <f t="shared" si="37"/>
        <v>0</v>
      </c>
      <c r="AK82" s="28">
        <f t="shared" si="47"/>
        <v>0</v>
      </c>
    </row>
    <row r="83" spans="1:37" x14ac:dyDescent="0.25">
      <c r="A83" s="3">
        <v>44073</v>
      </c>
      <c r="B83" s="72"/>
      <c r="C83" s="72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6"/>
      <c r="O83" s="57"/>
      <c r="P83" s="57"/>
      <c r="Q83" s="60"/>
      <c r="R83" s="60"/>
      <c r="S83" s="10">
        <f t="shared" si="38"/>
        <v>0</v>
      </c>
      <c r="T83" s="16">
        <f t="shared" si="39"/>
        <v>0</v>
      </c>
      <c r="U83" s="22">
        <f t="shared" si="40"/>
        <v>0</v>
      </c>
      <c r="V83" s="10">
        <f t="shared" si="41"/>
        <v>0</v>
      </c>
      <c r="W83" s="10">
        <f t="shared" si="42"/>
        <v>0</v>
      </c>
      <c r="X83" s="12">
        <f t="shared" si="43"/>
        <v>0</v>
      </c>
      <c r="Y83" s="12">
        <f t="shared" si="44"/>
        <v>0</v>
      </c>
      <c r="Z83" s="16">
        <f t="shared" si="45"/>
        <v>0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0</v>
      </c>
      <c r="AG83" s="28">
        <f t="shared" si="48"/>
        <v>15443.951315351316</v>
      </c>
      <c r="AH83" s="27">
        <f t="shared" si="36"/>
        <v>0</v>
      </c>
      <c r="AI83" s="28">
        <f t="shared" si="46"/>
        <v>23829.242540792544</v>
      </c>
      <c r="AJ83" s="27">
        <f t="shared" si="37"/>
        <v>0</v>
      </c>
      <c r="AK83" s="28">
        <f t="shared" si="47"/>
        <v>0</v>
      </c>
    </row>
    <row r="84" spans="1:37" x14ac:dyDescent="0.25">
      <c r="A84" s="3">
        <v>44074</v>
      </c>
      <c r="B84" s="53"/>
      <c r="D84" s="2">
        <v>110</v>
      </c>
      <c r="E84" s="2">
        <v>720</v>
      </c>
      <c r="F84" s="73"/>
      <c r="G84" s="74"/>
      <c r="H84" s="75"/>
      <c r="I84" s="73"/>
      <c r="J84" s="56"/>
      <c r="K84" s="58"/>
      <c r="L84" s="58"/>
      <c r="M84" s="54"/>
      <c r="N84" s="59"/>
      <c r="O84" s="57"/>
      <c r="P84" s="57"/>
      <c r="Q84" s="60"/>
      <c r="R84" s="60"/>
      <c r="S84" s="10">
        <f t="shared" si="38"/>
        <v>0</v>
      </c>
      <c r="T84" s="16">
        <f t="shared" si="39"/>
        <v>0</v>
      </c>
      <c r="U84" s="22">
        <f t="shared" si="40"/>
        <v>0</v>
      </c>
      <c r="V84" s="10">
        <f t="shared" si="41"/>
        <v>0</v>
      </c>
      <c r="W84" s="10">
        <f t="shared" si="42"/>
        <v>0</v>
      </c>
      <c r="X84" s="12">
        <f t="shared" si="43"/>
        <v>0</v>
      </c>
      <c r="Y84" s="12">
        <f t="shared" si="44"/>
        <v>0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0</v>
      </c>
      <c r="AG84" s="28">
        <f t="shared" si="48"/>
        <v>15443.951315351316</v>
      </c>
      <c r="AH84" s="27">
        <f t="shared" si="36"/>
        <v>0</v>
      </c>
      <c r="AI84" s="28">
        <f t="shared" si="46"/>
        <v>23829.242540792544</v>
      </c>
      <c r="AJ84" s="27">
        <f t="shared" si="37"/>
        <v>0</v>
      </c>
      <c r="AK84" s="28">
        <f t="shared" si="47"/>
        <v>0</v>
      </c>
    </row>
    <row r="85" spans="1:37" x14ac:dyDescent="0.25">
      <c r="A85" s="3">
        <v>44075</v>
      </c>
      <c r="B85" s="53"/>
      <c r="D85" s="2">
        <v>110</v>
      </c>
      <c r="E85" s="2">
        <v>720</v>
      </c>
      <c r="F85" s="73"/>
      <c r="G85" s="74"/>
      <c r="H85" s="75"/>
      <c r="I85" s="73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15443.951315351316</v>
      </c>
      <c r="AH85" s="27">
        <f t="shared" si="36"/>
        <v>0</v>
      </c>
      <c r="AI85" s="28">
        <f t="shared" si="46"/>
        <v>23829.242540792544</v>
      </c>
      <c r="AJ85" s="27">
        <f t="shared" si="37"/>
        <v>0</v>
      </c>
      <c r="AK85" s="28">
        <f t="shared" si="47"/>
        <v>0</v>
      </c>
    </row>
    <row r="86" spans="1:37" x14ac:dyDescent="0.25">
      <c r="A86" s="3">
        <v>44076</v>
      </c>
      <c r="B86" s="53"/>
      <c r="D86" s="2">
        <v>110</v>
      </c>
      <c r="E86" s="2">
        <v>720</v>
      </c>
      <c r="F86" s="73"/>
      <c r="G86" s="74"/>
      <c r="H86" s="75"/>
      <c r="I86" s="73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15443.951315351316</v>
      </c>
      <c r="AH86" s="27">
        <f t="shared" si="36"/>
        <v>0</v>
      </c>
      <c r="AI86" s="28">
        <f t="shared" si="46"/>
        <v>23829.242540792544</v>
      </c>
      <c r="AJ86" s="27">
        <f t="shared" si="37"/>
        <v>0</v>
      </c>
      <c r="AK86" s="28">
        <f t="shared" si="47"/>
        <v>0</v>
      </c>
    </row>
    <row r="87" spans="1:37" x14ac:dyDescent="0.25">
      <c r="A87" s="3">
        <v>44077</v>
      </c>
      <c r="B87" s="53"/>
      <c r="D87" s="2">
        <v>110</v>
      </c>
      <c r="E87" s="2">
        <v>720</v>
      </c>
      <c r="F87" s="73"/>
      <c r="G87" s="74"/>
      <c r="H87" s="75"/>
      <c r="I87" s="73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15443.951315351316</v>
      </c>
      <c r="AH87" s="27">
        <f t="shared" si="36"/>
        <v>0</v>
      </c>
      <c r="AI87" s="28">
        <f t="shared" si="46"/>
        <v>23829.242540792544</v>
      </c>
      <c r="AJ87" s="27">
        <f t="shared" si="37"/>
        <v>0</v>
      </c>
      <c r="AK87" s="28">
        <f t="shared" si="47"/>
        <v>0</v>
      </c>
    </row>
    <row r="88" spans="1:37" x14ac:dyDescent="0.25">
      <c r="A88" s="3">
        <v>44078</v>
      </c>
      <c r="B88" s="53"/>
      <c r="D88" s="2">
        <v>110</v>
      </c>
      <c r="E88" s="2">
        <v>720</v>
      </c>
      <c r="F88" s="73"/>
      <c r="G88" s="74"/>
      <c r="H88" s="75"/>
      <c r="I88" s="73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15443.951315351316</v>
      </c>
      <c r="AH88" s="27">
        <f t="shared" si="36"/>
        <v>0</v>
      </c>
      <c r="AI88" s="28">
        <f t="shared" si="46"/>
        <v>23829.242540792544</v>
      </c>
      <c r="AJ88" s="27">
        <f t="shared" si="37"/>
        <v>0</v>
      </c>
      <c r="AK88" s="28">
        <f t="shared" si="47"/>
        <v>0</v>
      </c>
    </row>
    <row r="89" spans="1:37" x14ac:dyDescent="0.25">
      <c r="A89" s="3">
        <v>44079</v>
      </c>
      <c r="B89" s="53"/>
      <c r="D89" s="2">
        <v>110</v>
      </c>
      <c r="E89" s="2">
        <v>720</v>
      </c>
      <c r="F89" s="73"/>
      <c r="G89" s="74"/>
      <c r="H89" s="75"/>
      <c r="I89" s="73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15443.951315351316</v>
      </c>
      <c r="AH89" s="27">
        <f t="shared" si="36"/>
        <v>0</v>
      </c>
      <c r="AI89" s="28">
        <f t="shared" si="46"/>
        <v>23829.242540792544</v>
      </c>
      <c r="AJ89" s="27">
        <f t="shared" si="37"/>
        <v>0</v>
      </c>
      <c r="AK89" s="28">
        <f t="shared" si="47"/>
        <v>0</v>
      </c>
    </row>
    <row r="90" spans="1:37" x14ac:dyDescent="0.25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15443.951315351316</v>
      </c>
      <c r="AH90" s="27">
        <f t="shared" si="36"/>
        <v>0</v>
      </c>
      <c r="AI90" s="28">
        <f t="shared" si="46"/>
        <v>23829.242540792544</v>
      </c>
      <c r="AJ90" s="27">
        <f t="shared" si="37"/>
        <v>0</v>
      </c>
      <c r="AK90" s="28">
        <f t="shared" si="47"/>
        <v>0</v>
      </c>
    </row>
    <row r="91" spans="1:37" x14ac:dyDescent="0.25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15443.951315351316</v>
      </c>
      <c r="AH91" s="27">
        <f t="shared" si="36"/>
        <v>0</v>
      </c>
      <c r="AI91" s="28">
        <f t="shared" si="46"/>
        <v>23829.242540792544</v>
      </c>
      <c r="AJ91" s="27">
        <f t="shared" si="37"/>
        <v>0</v>
      </c>
      <c r="AK91" s="28">
        <f t="shared" si="47"/>
        <v>0</v>
      </c>
    </row>
    <row r="92" spans="1:37" x14ac:dyDescent="0.25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15443.951315351316</v>
      </c>
      <c r="AH92" s="27">
        <f t="shared" si="36"/>
        <v>0</v>
      </c>
      <c r="AI92" s="28">
        <f t="shared" si="46"/>
        <v>23829.242540792544</v>
      </c>
      <c r="AJ92" s="27">
        <f t="shared" si="37"/>
        <v>0</v>
      </c>
      <c r="AK92" s="28">
        <f t="shared" si="47"/>
        <v>0</v>
      </c>
    </row>
    <row r="93" spans="1:37" x14ac:dyDescent="0.25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15443.951315351316</v>
      </c>
      <c r="AH93" s="27">
        <f t="shared" si="36"/>
        <v>0</v>
      </c>
      <c r="AI93" s="28">
        <f t="shared" si="46"/>
        <v>23829.242540792544</v>
      </c>
      <c r="AJ93" s="27">
        <f t="shared" si="37"/>
        <v>0</v>
      </c>
      <c r="AK93" s="28">
        <f t="shared" si="47"/>
        <v>0</v>
      </c>
    </row>
    <row r="94" spans="1:37" x14ac:dyDescent="0.25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15443.951315351316</v>
      </c>
      <c r="AH94" s="27">
        <f t="shared" si="36"/>
        <v>0</v>
      </c>
      <c r="AI94" s="28">
        <f t="shared" si="46"/>
        <v>23829.242540792544</v>
      </c>
      <c r="AJ94" s="27">
        <f t="shared" si="37"/>
        <v>0</v>
      </c>
      <c r="AK94" s="28">
        <f t="shared" si="47"/>
        <v>0</v>
      </c>
    </row>
    <row r="95" spans="1:37" x14ac:dyDescent="0.25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15443.951315351316</v>
      </c>
      <c r="AH95" s="27">
        <f t="shared" si="36"/>
        <v>0</v>
      </c>
      <c r="AI95" s="28">
        <f t="shared" si="46"/>
        <v>23829.242540792544</v>
      </c>
      <c r="AJ95" s="27">
        <f t="shared" si="37"/>
        <v>0</v>
      </c>
      <c r="AK95" s="28">
        <f t="shared" si="47"/>
        <v>0</v>
      </c>
    </row>
    <row r="96" spans="1:37" x14ac:dyDescent="0.25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15443.951315351316</v>
      </c>
      <c r="AH96" s="27">
        <f t="shared" si="36"/>
        <v>0</v>
      </c>
      <c r="AI96" s="28">
        <f t="shared" si="46"/>
        <v>23829.242540792544</v>
      </c>
      <c r="AJ96" s="27">
        <f t="shared" si="37"/>
        <v>0</v>
      </c>
      <c r="AK96" s="28">
        <f t="shared" si="47"/>
        <v>0</v>
      </c>
    </row>
    <row r="97" spans="1:37" x14ac:dyDescent="0.25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15443.951315351316</v>
      </c>
      <c r="AH97" s="27">
        <f t="shared" si="36"/>
        <v>0</v>
      </c>
      <c r="AI97" s="28">
        <f t="shared" si="46"/>
        <v>23829.242540792544</v>
      </c>
      <c r="AJ97" s="27">
        <f t="shared" si="37"/>
        <v>0</v>
      </c>
      <c r="AK97" s="28">
        <f t="shared" si="47"/>
        <v>0</v>
      </c>
    </row>
    <row r="98" spans="1:37" x14ac:dyDescent="0.25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15443.951315351316</v>
      </c>
      <c r="AH98" s="27">
        <f t="shared" si="36"/>
        <v>0</v>
      </c>
      <c r="AI98" s="28">
        <f t="shared" si="46"/>
        <v>23829.242540792544</v>
      </c>
      <c r="AJ98" s="27">
        <f t="shared" si="37"/>
        <v>0</v>
      </c>
      <c r="AK98" s="28">
        <f t="shared" si="47"/>
        <v>0</v>
      </c>
    </row>
    <row r="99" spans="1:37" x14ac:dyDescent="0.25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15443.951315351316</v>
      </c>
      <c r="AH99" s="27">
        <f t="shared" si="36"/>
        <v>0</v>
      </c>
      <c r="AI99" s="28">
        <f t="shared" si="46"/>
        <v>23829.242540792544</v>
      </c>
      <c r="AJ99" s="27">
        <f t="shared" si="37"/>
        <v>0</v>
      </c>
      <c r="AK99" s="28">
        <f t="shared" si="47"/>
        <v>0</v>
      </c>
    </row>
    <row r="100" spans="1:37" x14ac:dyDescent="0.25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15443.951315351316</v>
      </c>
      <c r="AH100" s="27">
        <f t="shared" ref="AH100:AH116" si="55">T100+Z100+AA100</f>
        <v>0</v>
      </c>
      <c r="AI100" s="28">
        <f t="shared" si="46"/>
        <v>23829.242540792544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25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15443.951315351316</v>
      </c>
      <c r="AH101" s="27">
        <f t="shared" si="55"/>
        <v>0</v>
      </c>
      <c r="AI101" s="28">
        <f t="shared" si="46"/>
        <v>23829.242540792544</v>
      </c>
      <c r="AJ101" s="27">
        <f t="shared" si="56"/>
        <v>0</v>
      </c>
      <c r="AK101" s="28">
        <f>AJ101+AK100</f>
        <v>0</v>
      </c>
    </row>
    <row r="102" spans="1:37" x14ac:dyDescent="0.25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15443.951315351316</v>
      </c>
      <c r="AH102" s="27">
        <f t="shared" si="55"/>
        <v>0</v>
      </c>
      <c r="AI102" s="28">
        <f t="shared" si="46"/>
        <v>23829.242540792544</v>
      </c>
      <c r="AJ102" s="27">
        <f t="shared" si="56"/>
        <v>0</v>
      </c>
      <c r="AK102" s="28">
        <f t="shared" si="47"/>
        <v>0</v>
      </c>
    </row>
    <row r="103" spans="1:37" x14ac:dyDescent="0.25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15443.951315351316</v>
      </c>
      <c r="AH103" s="27">
        <f t="shared" si="55"/>
        <v>0</v>
      </c>
      <c r="AI103" s="28">
        <f t="shared" si="46"/>
        <v>23829.242540792544</v>
      </c>
      <c r="AJ103" s="27">
        <f t="shared" si="56"/>
        <v>0</v>
      </c>
      <c r="AK103" s="28">
        <f t="shared" si="47"/>
        <v>0</v>
      </c>
    </row>
    <row r="104" spans="1:37" x14ac:dyDescent="0.25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15443.951315351316</v>
      </c>
      <c r="AH104" s="27">
        <f t="shared" si="55"/>
        <v>0</v>
      </c>
      <c r="AI104" s="28">
        <f t="shared" si="46"/>
        <v>23829.242540792544</v>
      </c>
      <c r="AJ104" s="27">
        <f t="shared" si="56"/>
        <v>0</v>
      </c>
      <c r="AK104" s="28">
        <f t="shared" si="47"/>
        <v>0</v>
      </c>
    </row>
    <row r="105" spans="1:37" x14ac:dyDescent="0.25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15443.951315351316</v>
      </c>
      <c r="AH105" s="27">
        <f t="shared" si="55"/>
        <v>0</v>
      </c>
      <c r="AI105" s="28">
        <f t="shared" si="46"/>
        <v>23829.242540792544</v>
      </c>
      <c r="AJ105" s="27">
        <f t="shared" si="56"/>
        <v>0</v>
      </c>
      <c r="AK105" s="28">
        <f t="shared" si="47"/>
        <v>0</v>
      </c>
    </row>
    <row r="106" spans="1:37" x14ac:dyDescent="0.25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15443.951315351316</v>
      </c>
      <c r="AH106" s="27">
        <f t="shared" si="55"/>
        <v>0</v>
      </c>
      <c r="AI106" s="28">
        <f t="shared" si="46"/>
        <v>23829.242540792544</v>
      </c>
      <c r="AJ106" s="27">
        <f t="shared" si="56"/>
        <v>0</v>
      </c>
      <c r="AK106" s="28">
        <f t="shared" si="47"/>
        <v>0</v>
      </c>
    </row>
    <row r="107" spans="1:37" x14ac:dyDescent="0.25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15443.951315351316</v>
      </c>
      <c r="AH107" s="27">
        <f t="shared" si="55"/>
        <v>0</v>
      </c>
      <c r="AI107" s="28">
        <f t="shared" si="46"/>
        <v>23829.242540792544</v>
      </c>
      <c r="AJ107" s="27">
        <f t="shared" si="56"/>
        <v>0</v>
      </c>
      <c r="AK107" s="28">
        <f t="shared" si="47"/>
        <v>0</v>
      </c>
    </row>
    <row r="108" spans="1:37" x14ac:dyDescent="0.25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15443.951315351316</v>
      </c>
      <c r="AH108" s="27">
        <f t="shared" si="55"/>
        <v>0</v>
      </c>
      <c r="AI108" s="28">
        <f t="shared" si="46"/>
        <v>23829.242540792544</v>
      </c>
      <c r="AJ108" s="27">
        <f t="shared" si="56"/>
        <v>0</v>
      </c>
      <c r="AK108" s="28">
        <f t="shared" si="47"/>
        <v>0</v>
      </c>
    </row>
    <row r="109" spans="1:37" x14ac:dyDescent="0.25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15443.951315351316</v>
      </c>
      <c r="AH109" s="27">
        <f t="shared" si="55"/>
        <v>0</v>
      </c>
      <c r="AI109" s="28">
        <f t="shared" si="46"/>
        <v>23829.242540792544</v>
      </c>
      <c r="AJ109" s="27">
        <f t="shared" si="56"/>
        <v>0</v>
      </c>
      <c r="AK109" s="28">
        <f t="shared" si="47"/>
        <v>0</v>
      </c>
    </row>
    <row r="110" spans="1:37" x14ac:dyDescent="0.25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15443.951315351316</v>
      </c>
      <c r="AH110" s="27">
        <f t="shared" si="55"/>
        <v>0</v>
      </c>
      <c r="AI110" s="28">
        <f t="shared" si="46"/>
        <v>23829.242540792544</v>
      </c>
      <c r="AJ110" s="27">
        <f t="shared" si="56"/>
        <v>0</v>
      </c>
      <c r="AK110" s="28">
        <f t="shared" si="47"/>
        <v>0</v>
      </c>
    </row>
    <row r="111" spans="1:37" x14ac:dyDescent="0.25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15443.951315351316</v>
      </c>
      <c r="AH111" s="27">
        <f t="shared" si="55"/>
        <v>0</v>
      </c>
      <c r="AI111" s="28">
        <f t="shared" si="46"/>
        <v>23829.242540792544</v>
      </c>
      <c r="AJ111" s="27">
        <f t="shared" si="56"/>
        <v>0</v>
      </c>
      <c r="AK111" s="28">
        <f t="shared" si="47"/>
        <v>0</v>
      </c>
    </row>
    <row r="112" spans="1:37" x14ac:dyDescent="0.25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15443.951315351316</v>
      </c>
      <c r="AH112" s="27">
        <f t="shared" si="55"/>
        <v>0</v>
      </c>
      <c r="AI112" s="28">
        <f t="shared" si="46"/>
        <v>23829.242540792544</v>
      </c>
      <c r="AJ112" s="27">
        <f t="shared" si="56"/>
        <v>0</v>
      </c>
      <c r="AK112" s="28">
        <f t="shared" si="47"/>
        <v>0</v>
      </c>
    </row>
    <row r="113" spans="1:37" x14ac:dyDescent="0.25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15443.951315351316</v>
      </c>
      <c r="AH113" s="27">
        <f t="shared" si="55"/>
        <v>0</v>
      </c>
      <c r="AI113" s="28">
        <f t="shared" si="46"/>
        <v>23829.242540792544</v>
      </c>
      <c r="AJ113" s="27">
        <f t="shared" si="56"/>
        <v>0</v>
      </c>
      <c r="AK113" s="28">
        <f t="shared" si="47"/>
        <v>0</v>
      </c>
    </row>
    <row r="114" spans="1:37" x14ac:dyDescent="0.25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15443.951315351316</v>
      </c>
      <c r="AH114" s="27">
        <f t="shared" si="55"/>
        <v>0</v>
      </c>
      <c r="AI114" s="28">
        <f t="shared" si="46"/>
        <v>23829.242540792544</v>
      </c>
      <c r="AJ114" s="27">
        <f t="shared" si="56"/>
        <v>0</v>
      </c>
      <c r="AK114" s="28">
        <f t="shared" si="47"/>
        <v>0</v>
      </c>
    </row>
    <row r="115" spans="1:37" x14ac:dyDescent="0.25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15443.951315351316</v>
      </c>
      <c r="AH115" s="27">
        <f t="shared" si="55"/>
        <v>0</v>
      </c>
      <c r="AI115" s="28">
        <f t="shared" si="46"/>
        <v>23829.242540792544</v>
      </c>
      <c r="AJ115" s="27">
        <f t="shared" si="56"/>
        <v>0</v>
      </c>
      <c r="AK115" s="28">
        <f t="shared" si="47"/>
        <v>0</v>
      </c>
    </row>
    <row r="116" spans="1:37" x14ac:dyDescent="0.25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15443.951315351316</v>
      </c>
      <c r="AH116" s="27">
        <f t="shared" si="55"/>
        <v>0</v>
      </c>
      <c r="AI116" s="30">
        <f t="shared" si="46"/>
        <v>23829.242540792544</v>
      </c>
      <c r="AJ116" s="29">
        <f t="shared" si="56"/>
        <v>0</v>
      </c>
      <c r="AK116" s="30">
        <f t="shared" si="47"/>
        <v>0</v>
      </c>
    </row>
    <row r="117" spans="1:37" x14ac:dyDescent="0.25">
      <c r="F117" s="53"/>
      <c r="G117" s="53"/>
      <c r="H117" s="53"/>
      <c r="I117" s="53"/>
      <c r="J117" s="53"/>
      <c r="K117" s="67"/>
      <c r="L117" s="67"/>
      <c r="M117" s="53"/>
      <c r="N117" s="67"/>
      <c r="O117" s="53"/>
      <c r="P117" s="53"/>
      <c r="Q117" s="67"/>
      <c r="R117" s="67"/>
    </row>
    <row r="118" spans="1:37" x14ac:dyDescent="0.25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zoomScale="70" zoomScaleNormal="70" workbookViewId="0">
      <pane xSplit="1" ySplit="2" topLeftCell="V77" activePane="bottomRight" state="frozen"/>
      <selection pane="topRight" activeCell="B1" sqref="B1"/>
      <selection pane="bottomLeft" activeCell="A3" sqref="A3"/>
      <selection pane="bottomRight" activeCell="AQ96" sqref="AQ96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7" customFormat="1" ht="47.25" x14ac:dyDescent="0.25">
      <c r="A2" s="76" t="s">
        <v>0</v>
      </c>
      <c r="B2" s="77" t="s">
        <v>19</v>
      </c>
      <c r="C2" s="77" t="s">
        <v>20</v>
      </c>
      <c r="D2" s="77" t="s">
        <v>26</v>
      </c>
      <c r="E2" s="77" t="s">
        <v>27</v>
      </c>
      <c r="F2" s="77">
        <v>2023</v>
      </c>
      <c r="G2" s="77">
        <v>2023</v>
      </c>
      <c r="H2" s="77" t="s">
        <v>21</v>
      </c>
      <c r="J2" s="78" t="s">
        <v>19</v>
      </c>
      <c r="K2" s="78" t="s">
        <v>20</v>
      </c>
      <c r="L2" s="77" t="s">
        <v>26</v>
      </c>
      <c r="M2" s="77" t="s">
        <v>27</v>
      </c>
      <c r="N2" s="77">
        <v>2023</v>
      </c>
      <c r="O2" s="77">
        <v>2023</v>
      </c>
      <c r="P2" s="77" t="s">
        <v>21</v>
      </c>
      <c r="R2" s="77" t="s">
        <v>19</v>
      </c>
      <c r="S2" s="77" t="s">
        <v>20</v>
      </c>
      <c r="T2" s="77" t="s">
        <v>26</v>
      </c>
      <c r="U2" s="77" t="s">
        <v>27</v>
      </c>
      <c r="V2" s="77">
        <v>2023</v>
      </c>
      <c r="W2" s="77">
        <v>2023</v>
      </c>
      <c r="X2" s="77" t="s">
        <v>21</v>
      </c>
    </row>
    <row r="3" spans="1:24" x14ac:dyDescent="0.25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59.192307692307693</v>
      </c>
      <c r="O11" s="4">
        <f>Counts!AI12</f>
        <v>94.730769230769226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91.435897435897445</v>
      </c>
      <c r="O12" s="4">
        <f>Counts!AI13</f>
        <v>186.16666666666669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51.519230769230774</v>
      </c>
      <c r="O13" s="4">
        <f>Counts!AI14</f>
        <v>237.68589743589746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91.66153846153847</v>
      </c>
      <c r="O14" s="4">
        <f>Counts!AI15</f>
        <v>329.34743589743596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329.34743589743596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459.23076923076923</v>
      </c>
      <c r="O16" s="4">
        <f>Counts!AI17</f>
        <v>788.57820512820513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455.92307692307696</v>
      </c>
      <c r="O17" s="4">
        <f>Counts!AI18</f>
        <v>1244.501282051282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132.92307692307693</v>
      </c>
      <c r="O18" s="4">
        <f>Counts!AI19</f>
        <v>1377.4243589743589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1073.8205128205127</v>
      </c>
      <c r="O19" s="4">
        <f>Counts!AI20</f>
        <v>2451.2448717948719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1240.6153846153848</v>
      </c>
      <c r="O20" s="4">
        <f>Counts!AI21</f>
        <v>3691.8602564102566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452.84615384615387</v>
      </c>
      <c r="O21" s="4">
        <f>Counts!AI22</f>
        <v>4144.7064102564109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7.384615384615385</v>
      </c>
      <c r="G22" s="4">
        <f>Counts!AG23</f>
        <v>7.384615384615385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520.76923076923072</v>
      </c>
      <c r="O22" s="4">
        <f>Counts!AI23</f>
        <v>4665.4756410256414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1.3333333333333333</v>
      </c>
      <c r="G23" s="4">
        <f>Counts!AG24</f>
        <v>8.717948717948719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632.92307692307691</v>
      </c>
      <c r="O23" s="4">
        <f>Counts!AI24</f>
        <v>5298.3987179487185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8.717948717948719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1535.5</v>
      </c>
      <c r="O24" s="4">
        <f>Counts!AI25</f>
        <v>6833.8987179487185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8.717948717948719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331.53846153846155</v>
      </c>
      <c r="O25" s="4">
        <f>Counts!AI26</f>
        <v>7165.4371794871804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2</v>
      </c>
      <c r="G26" s="4">
        <f>Counts!AG27</f>
        <v>10.717948717948719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537.07692307692309</v>
      </c>
      <c r="O26" s="4">
        <f>Counts!AI27</f>
        <v>7702.5141025641033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10.717948717948719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479.17948717948718</v>
      </c>
      <c r="O27" s="4">
        <f>Counts!AI28</f>
        <v>8181.6935897435906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10.717948717948719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367.32692307692309</v>
      </c>
      <c r="O28" s="4">
        <f>Counts!AI29</f>
        <v>8549.0205128205143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13.384615384615385</v>
      </c>
      <c r="G29" s="4">
        <f>Counts!AG30</f>
        <v>24.102564102564102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683.53846153846155</v>
      </c>
      <c r="O29" s="4">
        <f>Counts!AI30</f>
        <v>9232.5589743589753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24.102564102564102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691.38461538461536</v>
      </c>
      <c r="O30" s="4">
        <f>Counts!AI31</f>
        <v>9923.9435897435906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24.102564102564102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804.92307692307691</v>
      </c>
      <c r="O31" s="4">
        <f>Counts!AI32</f>
        <v>10728.866666666667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14.76923076923077</v>
      </c>
      <c r="G32" s="4">
        <f>Counts!AG33</f>
        <v>38.871794871794876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1560.1538461538462</v>
      </c>
      <c r="O32" s="4">
        <f>Counts!AI33</f>
        <v>12289.020512820513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12.25</v>
      </c>
      <c r="G33" s="4">
        <f>Counts!AG34</f>
        <v>51.121794871794876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1646.1538461538462</v>
      </c>
      <c r="O33" s="4">
        <f>Counts!AI34</f>
        <v>13935.174358974358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11.884615384615385</v>
      </c>
      <c r="G34" s="4">
        <f>Counts!AG35</f>
        <v>63.006410256410263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272.76923076923077</v>
      </c>
      <c r="O34" s="4">
        <f>Counts!AI35</f>
        <v>14207.943589743589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63.006410256410263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364.73076923076923</v>
      </c>
      <c r="O35" s="4">
        <f>Counts!AI36</f>
        <v>14572.674358974358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10.384615384615385</v>
      </c>
      <c r="G36" s="4">
        <f>Counts!AG37</f>
        <v>73.391025641025649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441.69230769230768</v>
      </c>
      <c r="O36" s="4">
        <f>Counts!AI37</f>
        <v>15014.366666666667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1.6666666666666665</v>
      </c>
      <c r="G37" s="4">
        <f>Counts!AG38</f>
        <v>75.057692307692321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573.8205128205127</v>
      </c>
      <c r="O37" s="4">
        <f>Counts!AI38</f>
        <v>15588.18717948718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75.057692307692321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671.51923076923072</v>
      </c>
      <c r="O38" s="4">
        <f>Counts!AI39</f>
        <v>16259.706410256411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75.057692307692321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600.65384615384619</v>
      </c>
      <c r="O39" s="4">
        <f>Counts!AI40</f>
        <v>16860.360256410258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7.5</v>
      </c>
      <c r="G40" s="4">
        <f>Counts!AG41</f>
        <v>82.557692307692321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1261.0384615384617</v>
      </c>
      <c r="O40" s="4">
        <f>Counts!AI41</f>
        <v>18121.398717948719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6.666666666666667</v>
      </c>
      <c r="G41" s="4">
        <f>Counts!AG42</f>
        <v>89.224358974358992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466.56410256410254</v>
      </c>
      <c r="O41" s="4">
        <f>Counts!AI42</f>
        <v>18587.962820512821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8</v>
      </c>
      <c r="G42" s="4">
        <f>Counts!AG43</f>
        <v>97.224358974358992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263.38461538461536</v>
      </c>
      <c r="O42" s="4">
        <f>Counts!AI43</f>
        <v>18851.347435897438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97.224358974358992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134.76923076923077</v>
      </c>
      <c r="O43" s="4">
        <f>Counts!AI44</f>
        <v>18986.116666666669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4</v>
      </c>
      <c r="G44" s="4">
        <f>Counts!AG45</f>
        <v>101.22435897435899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657.23076923076928</v>
      </c>
      <c r="O44" s="4">
        <f>Counts!AI45</f>
        <v>19643.347435897438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14.76923076923077</v>
      </c>
      <c r="G45" s="4">
        <f>Counts!AG46</f>
        <v>115.99358974358977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694.15384615384619</v>
      </c>
      <c r="O45" s="4">
        <f>Counts!AI46</f>
        <v>20337.501282051286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30</v>
      </c>
      <c r="G46" s="4">
        <f>Counts!AG47</f>
        <v>145.99358974358978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484.15384615384613</v>
      </c>
      <c r="O46" s="4">
        <f>Counts!AI47</f>
        <v>20821.655128205133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2.5</v>
      </c>
      <c r="G47" s="4">
        <f>Counts!AG48</f>
        <v>148.49358974358978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271</v>
      </c>
      <c r="O47" s="4">
        <f>Counts!AI48</f>
        <v>21092.655128205133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3</v>
      </c>
      <c r="G48" s="4">
        <f>Counts!AG49</f>
        <v>151.49358974358978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215.76923076923077</v>
      </c>
      <c r="O48" s="4">
        <f>Counts!AI49</f>
        <v>21308.424358974364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151.49358974358978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204.30769230769232</v>
      </c>
      <c r="O49" s="4">
        <f>Counts!AI50</f>
        <v>21512.732051282055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135.4871794871795</v>
      </c>
      <c r="G50" s="4">
        <f>Counts!AG51</f>
        <v>286.98076923076928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215.28205128205127</v>
      </c>
      <c r="O50" s="4">
        <f>Counts!AI51</f>
        <v>21728.014102564106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6.6666666666666661</v>
      </c>
      <c r="G51" s="4">
        <f>Counts!AG52</f>
        <v>293.64743589743597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21.435897435897438</v>
      </c>
      <c r="O51" s="4">
        <f>Counts!AI52</f>
        <v>21749.450000000004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26.134615384615387</v>
      </c>
      <c r="G52" s="4">
        <f>Counts!AG53</f>
        <v>319.78205128205138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50.557692307692307</v>
      </c>
      <c r="O52" s="4">
        <f>Counts!AI53</f>
        <v>21800.007692307696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42.18181818181818</v>
      </c>
      <c r="G53" s="4">
        <f>Counts!AG54</f>
        <v>361.96386946386957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237.63636363636363</v>
      </c>
      <c r="O53" s="4">
        <f>Counts!AI54</f>
        <v>22037.64405594406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44.727272727272727</v>
      </c>
      <c r="G54" s="4">
        <f>Counts!AG55</f>
        <v>406.69114219114232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114.54545454545455</v>
      </c>
      <c r="O54" s="4">
        <f>Counts!AI55</f>
        <v>22152.189510489516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132</v>
      </c>
      <c r="G55" s="4">
        <f>Counts!AG56</f>
        <v>538.69114219114226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64.848484848484844</v>
      </c>
      <c r="O55" s="4">
        <f>Counts!AI56</f>
        <v>22217.037995338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25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133.81818181818181</v>
      </c>
      <c r="G56" s="4">
        <f>Counts!AG57</f>
        <v>672.50932400932402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74</v>
      </c>
      <c r="O56" s="4">
        <f>Counts!AI57</f>
        <v>22291.037995338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25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72</v>
      </c>
      <c r="G57" s="4">
        <f>Counts!AG58</f>
        <v>744.50932400932402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124.36363636363636</v>
      </c>
      <c r="O57" s="4">
        <f>Counts!AI58</f>
        <v>22415.401631701636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25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233.93939393939394</v>
      </c>
      <c r="G58" s="4">
        <f>Counts!AG59</f>
        <v>978.44871794871801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173.21212121212119</v>
      </c>
      <c r="O58" s="4">
        <f>Counts!AI59</f>
        <v>22588.613752913756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25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346.49350649350652</v>
      </c>
      <c r="G59" s="4">
        <f>Counts!AG60</f>
        <v>1324.9422244422244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117.81818181818181</v>
      </c>
      <c r="O59" s="4">
        <f>Counts!AI60</f>
        <v>22706.431934731936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25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537.27272727272725</v>
      </c>
      <c r="G60" s="4">
        <f>Counts!AG61</f>
        <v>1862.2149517149517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130.90909090909091</v>
      </c>
      <c r="O60" s="4">
        <f>Counts!AI61</f>
        <v>22837.341025641028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25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801.90909090909088</v>
      </c>
      <c r="G61" s="4">
        <f>Counts!AG62</f>
        <v>2664.1240426240424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118.81818181818181</v>
      </c>
      <c r="O61" s="4">
        <f>Counts!AI62</f>
        <v>22956.159207459208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25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364.36363636363637</v>
      </c>
      <c r="G62" s="4">
        <f>Counts!AG63</f>
        <v>3028.4876789876789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102.18181818181817</v>
      </c>
      <c r="O62" s="4">
        <f>Counts!AI63</f>
        <v>23058.341025641028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25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240.54545454545456</v>
      </c>
      <c r="G63" s="4">
        <f>Counts!AG64</f>
        <v>3269.0331335331334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56.86363636363636</v>
      </c>
      <c r="O63" s="4">
        <f>Counts!AI64</f>
        <v>23115.204662004664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25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420.90909090909088</v>
      </c>
      <c r="G64" s="4">
        <f>Counts!AG65</f>
        <v>3689.9422244422244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85.090909090909093</v>
      </c>
      <c r="O64" s="4">
        <f>Counts!AI65</f>
        <v>23200.295571095572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25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488.15151515151513</v>
      </c>
      <c r="G65" s="4">
        <f>Counts!AG66</f>
        <v>4178.0937395937399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85.090909090909093</v>
      </c>
      <c r="O65" s="4">
        <f>Counts!AI66</f>
        <v>23285.38648018648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25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356.4848484848485</v>
      </c>
      <c r="G66" s="4">
        <f>Counts!AG67</f>
        <v>4534.5785880785879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82.545454545454547</v>
      </c>
      <c r="O66" s="4">
        <f>Counts!AI67</f>
        <v>23367.931934731936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25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422.84090909090912</v>
      </c>
      <c r="G67" s="4">
        <f>Counts!AG68</f>
        <v>4957.4194971694969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39.272727272727273</v>
      </c>
      <c r="O67" s="4">
        <f>Counts!AI68</f>
        <v>23407.204662004664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25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452.5454545454545</v>
      </c>
      <c r="G68" s="4">
        <f>Counts!AG69</f>
        <v>5409.9649517149519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45.818181818181813</v>
      </c>
      <c r="O68" s="4">
        <f>Counts!AI69</f>
        <v>23453.022843822844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25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539.24242424242425</v>
      </c>
      <c r="G69" s="4">
        <f>Counts!AG70</f>
        <v>5949.2073759573759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45.81818181818182</v>
      </c>
      <c r="O69" s="4">
        <f>Counts!AI70</f>
        <v>23498.841025641024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25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1046.7272727272727</v>
      </c>
      <c r="G70" s="4">
        <f>Counts!AG71</f>
        <v>6995.9346486846489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62.727272727272727</v>
      </c>
      <c r="O70" s="4">
        <f>Counts!AI71</f>
        <v>23561.568298368296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25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684</v>
      </c>
      <c r="G71" s="4">
        <f>Counts!AG72</f>
        <v>7679.9346486846489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58.909090909090907</v>
      </c>
      <c r="O71" s="4">
        <f>Counts!AI72</f>
        <v>23620.477389277388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25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750.4545454545455</v>
      </c>
      <c r="G72" s="4">
        <f>Counts!AG73</f>
        <v>8430.3891941391939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39.272727272727273</v>
      </c>
      <c r="O72" s="4">
        <f>Counts!AI73</f>
        <v>23659.750116550116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25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1350.3863636363635</v>
      </c>
      <c r="G73" s="4">
        <f>Counts!AG74</f>
        <v>9780.7755577755579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18.34090909090909</v>
      </c>
      <c r="O73" s="4">
        <f>Counts!AI74</f>
        <v>23678.091025641024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25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560.18181818181824</v>
      </c>
      <c r="G74" s="4">
        <f>Counts!AG75</f>
        <v>10340.957375957376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19.636363636363637</v>
      </c>
      <c r="O74" s="4">
        <f>Counts!AI75</f>
        <v>23697.727389277388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25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867.75757575757575</v>
      </c>
      <c r="G75" s="4">
        <f>Counts!AG76</f>
        <v>11208.714951714952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98.787878787878796</v>
      </c>
      <c r="O75" s="4">
        <f>Counts!AI76</f>
        <v>23796.515268065268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25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560.36363636363637</v>
      </c>
      <c r="G76" s="4">
        <f>Counts!AG77</f>
        <v>11769.078588078588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26.18181818181818</v>
      </c>
      <c r="O76" s="4">
        <f>Counts!AI77</f>
        <v>23822.697086247088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25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1200.1818181818182</v>
      </c>
      <c r="G77" s="4">
        <f>Counts!AG78</f>
        <v>12969.260406260406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6.545454545454545</v>
      </c>
      <c r="O77" s="4">
        <f>Counts!AI78</f>
        <v>23829.242540792544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25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1211.2</v>
      </c>
      <c r="G78" s="4">
        <f>Counts!AG79</f>
        <v>14180.460406260407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23829.242540792544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25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1263.4909090909091</v>
      </c>
      <c r="G79" s="4">
        <f>Counts!AG80</f>
        <v>15443.951315351316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23829.242540792544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25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0</v>
      </c>
      <c r="G80" s="4">
        <f>Counts!AG81</f>
        <v>15443.951315351316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0</v>
      </c>
      <c r="O80" s="4">
        <f>Counts!AI81</f>
        <v>23829.242540792544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25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0</v>
      </c>
      <c r="G81" s="4">
        <f>Counts!AG82</f>
        <v>15443.951315351316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0</v>
      </c>
      <c r="O81" s="4">
        <f>Counts!AI82</f>
        <v>23829.242540792544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25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0</v>
      </c>
      <c r="G82" s="4">
        <f>Counts!AG83</f>
        <v>15443.951315351316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0</v>
      </c>
      <c r="O82" s="4">
        <f>Counts!AI83</f>
        <v>23829.242540792544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25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0</v>
      </c>
      <c r="G83" s="4">
        <f>Counts!AG84</f>
        <v>15443.951315351316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23829.242540792544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25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15443.951315351316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23829.242540792544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25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15443.951315351316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23829.242540792544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25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15443.951315351316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23829.242540792544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25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15443.951315351316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23829.242540792544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25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15443.951315351316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23829.242540792544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25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15443.951315351316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23829.242540792544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25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15443.951315351316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23829.242540792544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25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15443.951315351316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23829.242540792544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25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15443.951315351316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23829.242540792544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25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15443.951315351316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23829.242540792544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25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15443.951315351316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23829.242540792544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25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15443.951315351316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23829.242540792544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25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15443.951315351316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23829.242540792544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25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15443.951315351316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23829.242540792544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25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15443.951315351316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23829.242540792544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25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15443.951315351316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23829.242540792544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25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15443.951315351316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23829.242540792544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25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15443.951315351316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23829.242540792544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25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15443.951315351316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23829.242540792544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25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15443.951315351316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23829.242540792544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25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15443.951315351316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23829.242540792544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25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15443.951315351316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23829.242540792544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25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15443.951315351316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23829.242540792544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25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15443.951315351316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23829.242540792544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25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15443.951315351316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23829.242540792544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25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15443.951315351316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23829.242540792544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25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15443.951315351316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23829.242540792544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25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15443.951315351316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23829.242540792544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25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15443.951315351316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23829.242540792544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25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15443.951315351316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23829.242540792544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25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15443.951315351316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23829.242540792544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25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15443.951315351316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23829.242540792544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2023-10-04T21:31:36Z</dcterms:modified>
</cp:coreProperties>
</file>